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90" yWindow="660" windowWidth="18675" windowHeight="8610" tabRatio="750" activeTab="0"/>
  </bookViews>
  <sheets>
    <sheet name="Saisie résul" sheetId="1" r:id="rId1"/>
    <sheet name="Synth groupe" sheetId="2" r:id="rId2"/>
    <sheet name="Synth classe FRA" sheetId="3" r:id="rId3"/>
    <sheet name="Synth classe MAT" sheetId="4" r:id="rId4"/>
    <sheet name="Synth élève FRA" sheetId="5" r:id="rId5"/>
    <sheet name="Synth élève MAT" sheetId="6" r:id="rId6"/>
  </sheets>
  <definedNames>
    <definedName name="_xlfn.COUNTIFS" hidden="1">#NAME?</definedName>
    <definedName name="_xlfn.IFERROR" hidden="1">#NAME?</definedName>
    <definedName name="ELEVE">'Synth élève FRA'!$C$2</definedName>
    <definedName name="RESULTATS">'Saisie résul'!$E$71:$CZ$77</definedName>
    <definedName name="SAISIE">'Saisie résul'!$C$11:$CZ$70</definedName>
    <definedName name="_xlnm.Print_Area" localSheetId="2">'Synth classe FRA'!$A$3:$M$64</definedName>
    <definedName name="_xlnm.Print_Area" localSheetId="3">'Synth classe MAT'!$A$1:$M$45</definedName>
    <definedName name="_xlnm.Print_Area" localSheetId="4">'Synth élève FRA'!$A$2:$Q$65</definedName>
    <definedName name="_xlnm.Print_Area" localSheetId="5">'Synth élève MAT'!$A$2:$Q$45</definedName>
    <definedName name="_xlnm.Print_Area" localSheetId="1">'Synth groupe'!$A$1:$G$23</definedName>
  </definedNames>
  <calcPr fullCalcOnLoad="1"/>
</workbook>
</file>

<file path=xl/comments5.xml><?xml version="1.0" encoding="utf-8"?>
<comments xmlns="http://schemas.openxmlformats.org/spreadsheetml/2006/main">
  <authors>
    <author>Jean-Claude</author>
  </authors>
  <commentList>
    <comment ref="C2" authorId="0">
      <text>
        <r>
          <rPr>
            <i/>
            <sz val="10"/>
            <rFont val="Arial"/>
            <family val="2"/>
          </rPr>
          <t>Sélectionner le nom de l'élève.</t>
        </r>
      </text>
    </comment>
  </commentList>
</comments>
</file>

<file path=xl/sharedStrings.xml><?xml version="1.0" encoding="utf-8"?>
<sst xmlns="http://schemas.openxmlformats.org/spreadsheetml/2006/main" count="378" uniqueCount="166">
  <si>
    <t>Dégager le thème d'un texte ou repérer dans un texte des informations explicites.</t>
  </si>
  <si>
    <t>Lire</t>
  </si>
  <si>
    <t>Repérer dans un texte des informations explicites et en inférer des informations nouvelles (implicites).</t>
  </si>
  <si>
    <t>Repérer les effets de choix formels (emplois de certains mots, utilisation d’un niveau de langue bien caractérisé, etc.) et exprimer un point de vue, une interprétation et le justifier en se fondant sur le texte.</t>
  </si>
  <si>
    <t>Copier sans erreur un texte d’au moins quinze lignes en lui donnant une présentation adaptée.</t>
  </si>
  <si>
    <t>Écrire</t>
  </si>
  <si>
    <t>Rédiger différents types de textes d’au moins deux paragraphes en veillant à leur cohérence, en évitant les répétitions, et en respectant les contraintes syntaxiques et orthographiques ainsi que la ponctuation.</t>
  </si>
  <si>
    <t>Utiliser le contexte pour comprendre un mot.</t>
  </si>
  <si>
    <t>Vocabulaire</t>
  </si>
  <si>
    <t>Etude de la langue</t>
  </si>
  <si>
    <t>Identifier l’utilisation d’un mot ou d’une expression au sens figuré.</t>
  </si>
  <si>
    <t>Définir un mot connu en utilisant un terme générique adéquat et en y ajoutant les précisions spécifiques à l’objet défini.</t>
  </si>
  <si>
    <t>Utiliser avec aisance un  dictionnaire.</t>
  </si>
  <si>
    <t>Distinguer les mots selon leur nature.</t>
  </si>
  <si>
    <t>Grammaire</t>
  </si>
  <si>
    <t>Repérer les temps simples et les temps composés de l’indicatif, le conditionnel présent et l’impératif présent ; conjuguer et utiliser à bon escient les verbes des premier et deuxième groupes, être et avoir, ainsi que quelques verbes fréquents en comprenant et en appliquant leurs règles de formation pour les temps étudiés.</t>
  </si>
  <si>
    <t>Orthographier, sous la dictée, les mots les plus fréquents, notamment les mots invariables, ainsi que des mots fréquents avec accents.</t>
  </si>
  <si>
    <t>Orthographe</t>
  </si>
  <si>
    <t>Écrire sans erreur les homophones grammaticaux.</t>
  </si>
  <si>
    <t>Nombres</t>
  </si>
  <si>
    <t>Connaître les résultats des tables de multiplication. Les utiliser pour retrouver les facteurs d’un produit.</t>
  </si>
  <si>
    <t>Calcul</t>
  </si>
  <si>
    <t>Poser et effectuer une addition, une soustraction ou une multiplication sur des nombres entiers ou décimaux.</t>
  </si>
  <si>
    <t>Poser et effectuer une division d’un nombre entier ou décimal par un nombre entier.</t>
  </si>
  <si>
    <t>Estimer mentalement l’ordre de grandeur d’un résultat.</t>
  </si>
  <si>
    <t>Géométrie</t>
  </si>
  <si>
    <t>Grandeurs et mesures</t>
  </si>
  <si>
    <t>Résoudre des problèmes relevant de la proportionnalité.</t>
  </si>
  <si>
    <t>Organisation et gestion de données</t>
  </si>
  <si>
    <t>NOM</t>
  </si>
  <si>
    <t>Code</t>
  </si>
  <si>
    <t>: Réponse(s) attendue(s)</t>
  </si>
  <si>
    <t>: Autre(s) réponse(s)</t>
  </si>
  <si>
    <t>: Absence de réponse</t>
  </si>
  <si>
    <t>A</t>
  </si>
  <si>
    <t>: Élève absent</t>
  </si>
  <si>
    <t xml:space="preserve">Coller les résultats </t>
  </si>
  <si>
    <t>Numéro de l'item</t>
  </si>
  <si>
    <t>TOTAL REUSSITE (1)</t>
  </si>
  <si>
    <t>TOTAL NON REPONSES (0)</t>
  </si>
  <si>
    <t>: réussite partielle sans erreur</t>
  </si>
  <si>
    <t>: réussite partielle avec erreur</t>
  </si>
  <si>
    <t>TOTAL REUSSITE PARTIELLE (3)</t>
  </si>
  <si>
    <t>N° item</t>
  </si>
  <si>
    <t>Codes de correction possibles</t>
  </si>
  <si>
    <t xml:space="preserve">NOMBRE DE REPONSES </t>
  </si>
  <si>
    <t>TOTAL REUSSITE PARTIELLE (4)</t>
  </si>
  <si>
    <t>TOTAL AUTRES REPONSES</t>
  </si>
  <si>
    <t>SCORE DE REUSSITE : SR 1</t>
  </si>
  <si>
    <t>SCORE DE REUSSITE : SR 2
Tenant compte des codes 3</t>
  </si>
  <si>
    <t>NR</t>
  </si>
  <si>
    <t>Nbre de réponses</t>
  </si>
  <si>
    <t>SR
code 1</t>
  </si>
  <si>
    <t>Codes 3</t>
  </si>
  <si>
    <t>Codes 4</t>
  </si>
  <si>
    <t>SR</t>
  </si>
  <si>
    <t>Résultat élève</t>
  </si>
  <si>
    <t>SR Classe</t>
  </si>
  <si>
    <t>F
R
A
N
Ç
A
I
S</t>
  </si>
  <si>
    <t>Taux de Réussite</t>
  </si>
  <si>
    <t>Moins de 33%</t>
  </si>
  <si>
    <t>De 33% à 50%</t>
  </si>
  <si>
    <t>De 50 à 66%</t>
  </si>
  <si>
    <t>66% et plus</t>
  </si>
  <si>
    <t>Nombre d'items réussis</t>
  </si>
  <si>
    <t>Nombre d'élèves</t>
  </si>
  <si>
    <t>Pourcentage d'élèves</t>
  </si>
  <si>
    <t>Médiane</t>
  </si>
  <si>
    <t>M
A
T
H
É
M
A
T
I
Q
U
E
S</t>
  </si>
  <si>
    <t>de 27 à 40</t>
  </si>
  <si>
    <t>N</t>
  </si>
  <si>
    <t>médiane</t>
  </si>
  <si>
    <t>FRA</t>
  </si>
  <si>
    <t>MAT</t>
  </si>
  <si>
    <t>de 28 à 38</t>
  </si>
  <si>
    <t>de 39 à 60</t>
  </si>
  <si>
    <t>de 12 à 18</t>
  </si>
  <si>
    <t>de 19 à 26</t>
  </si>
  <si>
    <t>de 0 à 11</t>
  </si>
  <si>
    <t>de 0 à 16</t>
  </si>
  <si>
    <t>de 17 à 27</t>
  </si>
  <si>
    <t xml:space="preserve">Élève 1  </t>
  </si>
  <si>
    <t xml:space="preserve">Élève 2 </t>
  </si>
  <si>
    <t>Élève 3</t>
  </si>
  <si>
    <t>Élève 4</t>
  </si>
  <si>
    <t>Élève 5</t>
  </si>
  <si>
    <t>Élève 6</t>
  </si>
  <si>
    <t>Élève 7</t>
  </si>
  <si>
    <t>Élève 8</t>
  </si>
  <si>
    <t>Élève 9</t>
  </si>
  <si>
    <t>Élève 10</t>
  </si>
  <si>
    <t>Élève 11</t>
  </si>
  <si>
    <t>Élève 12</t>
  </si>
  <si>
    <t>Élève 13</t>
  </si>
  <si>
    <t>Élève 14</t>
  </si>
  <si>
    <t>Élève 15</t>
  </si>
  <si>
    <t>Élève 16</t>
  </si>
  <si>
    <t>Élève 17</t>
  </si>
  <si>
    <t>Élève 18</t>
  </si>
  <si>
    <t>Élève 19</t>
  </si>
  <si>
    <t>Élève 20</t>
  </si>
  <si>
    <t>Élève 21</t>
  </si>
  <si>
    <t>Élève 22</t>
  </si>
  <si>
    <t>Élève 23</t>
  </si>
  <si>
    <t>Élève 24</t>
  </si>
  <si>
    <t>Élève 25</t>
  </si>
  <si>
    <t>Élève 26</t>
  </si>
  <si>
    <t>Élève 27</t>
  </si>
  <si>
    <t>Élève 28</t>
  </si>
  <si>
    <t>Élève 29</t>
  </si>
  <si>
    <t>Élève 30</t>
  </si>
  <si>
    <t>Élève 31</t>
  </si>
  <si>
    <t>Élève 32</t>
  </si>
  <si>
    <t>Élève 33</t>
  </si>
  <si>
    <t>Élève 34</t>
  </si>
  <si>
    <t>Élève 35</t>
  </si>
  <si>
    <t>Élève 36</t>
  </si>
  <si>
    <t>Élève 37</t>
  </si>
  <si>
    <t>Élève 38</t>
  </si>
  <si>
    <t>Élève 39</t>
  </si>
  <si>
    <t>Élève 40</t>
  </si>
  <si>
    <t>Élève 41</t>
  </si>
  <si>
    <t>Élève 42</t>
  </si>
  <si>
    <t>Élève 43</t>
  </si>
  <si>
    <t>Élève 44</t>
  </si>
  <si>
    <t>Élève 45</t>
  </si>
  <si>
    <t>Élève 46</t>
  </si>
  <si>
    <t>Élève 47</t>
  </si>
  <si>
    <t>Élève 48</t>
  </si>
  <si>
    <t>Élève 49</t>
  </si>
  <si>
    <t>Élève 50</t>
  </si>
  <si>
    <t>Élève 51</t>
  </si>
  <si>
    <t>Élève 52</t>
  </si>
  <si>
    <t>Élève 53</t>
  </si>
  <si>
    <t>Élève 54</t>
  </si>
  <si>
    <t>Élève 55</t>
  </si>
  <si>
    <t>Élève 56</t>
  </si>
  <si>
    <t>Élève 57</t>
  </si>
  <si>
    <t>Élève 58</t>
  </si>
  <si>
    <t>Élève 59</t>
  </si>
  <si>
    <t>Élève 60</t>
  </si>
  <si>
    <t>Rédiger une phrase complexe, amplifier une phrase simple.</t>
  </si>
  <si>
    <t>Identifier ou constituer une famille de mots.</t>
  </si>
  <si>
    <t>Reconnaître des propositions indépendantes,coordonnées, juxtaposées ; reconnaître la prop. Relative (cplt du nom)</t>
  </si>
  <si>
    <t>Codes 9</t>
  </si>
  <si>
    <t xml:space="preserve">Comparer, ranger, encadrer des nombres, les placer sur une droite graduée. </t>
  </si>
  <si>
    <t>Utiliser des fractions dans des cas simples de partage ou de codage de mesure de grandeurs.</t>
  </si>
  <si>
    <t>Ecrire une fraction sous forme d'un entier et d'une fraction inférieure à 1. Ajouter deux fractions simples de même dénominateur.</t>
  </si>
  <si>
    <t>Calculer mentalement le résultat d’une opération ou d’une suite d’opérations, ou le terme manquant d’une opération. Multiplier mentalement un nombre entier ou décimal par 10, 100, 1000.</t>
  </si>
  <si>
    <t>Résoudre des problèmes relevant des quatre opérations en gegeant une démarche à une ou plusieurs étapes.</t>
  </si>
  <si>
    <t>Construire la figure symétrique d'une figure donnée. Compléter une figure par symétrie axiale.</t>
  </si>
  <si>
    <t>Résoudre des problèmes dont la résolution implique des conversions et des unités différents de mesure.</t>
  </si>
  <si>
    <t>Reconnaître, décrire et nommer les solides droits.</t>
  </si>
  <si>
    <t>Écrire et nommer les nombres entiers, les nombres décimaux et les fractions.</t>
  </si>
  <si>
    <t>Regrouper les mots selon le sens de leur préfixe ou de leur suffixe et connaître ce sens.</t>
  </si>
  <si>
    <t>Identifier le verbe et le sujet (sous forme d’un nom propre, d’un groupe nominal ou d’un pronom personnel) ; reconnaître le complément d’objet (direct et indirect) du verbe ; reconnaître le complément du nom.
Connaître les fonctions de l'adjectif qualificatif, épithète, attibut du sujet
Reconnaître les compléments circonstanciels de lieu, de temps.</t>
  </si>
  <si>
    <t>Mai 2013 - CM2 - xxxxxxxxxtoto</t>
  </si>
  <si>
    <r>
      <t xml:space="preserve">Dans une dictée, appliquer la règle de l’accord du verbe avec son sujet, y compris avec le sujet </t>
    </r>
    <r>
      <rPr>
        <i/>
        <sz val="14"/>
        <rFont val="Arial"/>
        <family val="2"/>
      </rPr>
      <t xml:space="preserve">qui </t>
    </r>
    <r>
      <rPr>
        <sz val="14"/>
        <rFont val="Arial"/>
        <family val="2"/>
      </rPr>
      <t>de 3</t>
    </r>
    <r>
      <rPr>
        <vertAlign val="superscript"/>
        <sz val="14"/>
        <rFont val="Arial"/>
        <family val="2"/>
      </rPr>
      <t>ème</t>
    </r>
    <r>
      <rPr>
        <sz val="14"/>
        <rFont val="Arial"/>
        <family val="2"/>
      </rPr>
      <t xml:space="preserve"> personne.
Accorder sans erreur l’adjectif (épithète, apposé et attribut du sujet) avec le nom.</t>
    </r>
  </si>
  <si>
    <t>Vérifier la nature d'une figure en ayant recours aux instruments</t>
  </si>
  <si>
    <t>Tracer une figure à partir d'un modèle ou d'un programme de construction.
Reproduire un triangle à l'aide d'instruments. Construire une hauteur d'un triangle.</t>
  </si>
  <si>
    <t>Connaître les unités de temps et leurs relations - Lire l'heure</t>
  </si>
  <si>
    <t xml:space="preserve"> Connaître les différentes unités du système métrique et leur relations. </t>
  </si>
  <si>
    <t>Connaître la formule du périmètre du carré et du rectangle</t>
  </si>
  <si>
    <t>Estimerou mesurer l'aire d'une surface</t>
  </si>
  <si>
    <t>Lire ou produire des tableaux ou des graphiques et les analyser.</t>
  </si>
  <si>
    <t>JCR - Epinay- 2013</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</si>
</sst>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40C]dddd\ d\ mmmm\ yyyy"/>
    <numFmt numFmtId="168" formatCode="0.000%"/>
    <numFmt numFmtId="169" formatCode="0.0000%"/>
    <numFmt numFmtId="170" formatCode="00000"/>
  </numFmts>
  <fonts count="47">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b/>
      <sz val="10"/>
      <name val="Arial"/>
      <family val="2"/>
    </font>
    <font>
      <sz val="14"/>
      <name val="Arial"/>
      <family val="2"/>
    </font>
    <font>
      <sz val="12"/>
      <name val="Arial"/>
      <family val="2"/>
    </font>
    <font>
      <b/>
      <i/>
      <sz val="11"/>
      <color indexed="8"/>
      <name val="Calibri"/>
      <family val="2"/>
    </font>
    <font>
      <b/>
      <sz val="9"/>
      <color indexed="8"/>
      <name val="Arial"/>
      <family val="2"/>
    </font>
    <font>
      <sz val="9"/>
      <color indexed="9"/>
      <name val="Arial"/>
      <family val="2"/>
    </font>
    <font>
      <b/>
      <i/>
      <sz val="9"/>
      <name val="Arial"/>
      <family val="2"/>
    </font>
    <font>
      <sz val="2"/>
      <name val="Arial"/>
      <family val="2"/>
    </font>
    <font>
      <b/>
      <sz val="10"/>
      <color indexed="8"/>
      <name val="Calibri"/>
      <family val="2"/>
    </font>
    <font>
      <sz val="14"/>
      <name val="Arial Black"/>
      <family val="2"/>
    </font>
    <font>
      <sz val="8"/>
      <name val="Arial Narrow"/>
      <family val="2"/>
    </font>
    <font>
      <b/>
      <sz val="12"/>
      <name val="Arial"/>
      <family val="2"/>
    </font>
    <font>
      <b/>
      <sz val="11"/>
      <name val="Arial"/>
      <family val="2"/>
    </font>
    <font>
      <b/>
      <sz val="14"/>
      <name val="Arial"/>
      <family val="2"/>
    </font>
    <font>
      <sz val="10"/>
      <name val="Arial Narrow"/>
      <family val="2"/>
    </font>
    <font>
      <sz val="14"/>
      <name val="Arial Narrow"/>
      <family val="2"/>
    </font>
    <font>
      <i/>
      <sz val="10"/>
      <name val="Arial"/>
      <family val="2"/>
    </font>
    <font>
      <b/>
      <sz val="8"/>
      <name val="Arial"/>
      <family val="2"/>
    </font>
    <font>
      <sz val="11"/>
      <name val="Arial"/>
      <family val="2"/>
    </font>
    <font>
      <b/>
      <sz val="22"/>
      <name val="Arial"/>
      <family val="2"/>
    </font>
    <font>
      <b/>
      <sz val="9"/>
      <color indexed="48"/>
      <name val="Arial"/>
      <family val="2"/>
    </font>
    <font>
      <b/>
      <sz val="10"/>
      <color indexed="48"/>
      <name val="Arial"/>
      <family val="2"/>
    </font>
    <font>
      <i/>
      <sz val="14"/>
      <name val="Arial"/>
      <family val="2"/>
    </font>
    <font>
      <vertAlign val="superscript"/>
      <sz val="14"/>
      <name val="Arial"/>
      <family val="2"/>
    </font>
    <font>
      <b/>
      <sz val="18"/>
      <name val="Arial"/>
      <family val="2"/>
    </font>
    <font>
      <b/>
      <sz val="20"/>
      <name val="Arial"/>
      <family val="2"/>
    </font>
    <font>
      <sz val="9"/>
      <name val="Arial"/>
      <family val="2"/>
    </font>
    <font>
      <sz val="8"/>
      <name val="Tahoma"/>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7"/>
        <bgColor indexed="64"/>
      </patternFill>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31"/>
        <bgColor indexed="64"/>
      </patternFill>
    </fill>
  </fills>
  <borders count="9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color indexed="8"/>
      </left>
      <right style="medium">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color indexed="63"/>
      </bottom>
    </border>
    <border>
      <left style="medium"/>
      <right style="medium"/>
      <top style="medium"/>
      <bottom style="medium"/>
    </border>
    <border>
      <left style="medium"/>
      <right>
        <color indexed="63"/>
      </right>
      <top style="medium"/>
      <bottom>
        <color indexed="63"/>
      </bottom>
    </border>
    <border>
      <left style="thin"/>
      <right style="thin"/>
      <top style="medium"/>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color indexed="63"/>
      </right>
      <top style="thin"/>
      <bottom style="thin"/>
    </border>
    <border>
      <left style="medium"/>
      <right>
        <color indexed="63"/>
      </right>
      <top style="medium"/>
      <bottom style="thin"/>
    </border>
    <border>
      <left style="medium"/>
      <right>
        <color indexed="63"/>
      </right>
      <top style="thin"/>
      <bottom style="medium"/>
    </border>
    <border>
      <left>
        <color indexed="63"/>
      </left>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right/>
      <top style="thin">
        <color indexed="8"/>
      </top>
      <bottom style="thin">
        <color indexed="8"/>
      </bottom>
    </border>
    <border>
      <left style="medium"/>
      <right style="thin"/>
      <top>
        <color indexed="63"/>
      </top>
      <bottom>
        <color indexed="63"/>
      </bottom>
    </border>
    <border>
      <left style="medium"/>
      <right style="thin"/>
      <top style="thin"/>
      <bottom>
        <color indexed="63"/>
      </bottom>
    </border>
    <border>
      <left style="medium"/>
      <right style="medium"/>
      <top>
        <color indexed="63"/>
      </top>
      <bottom style="thin"/>
    </border>
    <border>
      <left style="medium"/>
      <right style="medium"/>
      <top style="thin"/>
      <bottom>
        <color indexed="63"/>
      </bottom>
    </border>
    <border>
      <left>
        <color indexed="63"/>
      </left>
      <right style="thin"/>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color indexed="63"/>
      </right>
      <top style="medium"/>
      <bottom>
        <color indexed="63"/>
      </bottom>
    </border>
    <border>
      <left style="thin"/>
      <right style="medium"/>
      <top>
        <color indexed="63"/>
      </top>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style="medium"/>
      <bottom style="medium"/>
    </border>
    <border>
      <left style="thin"/>
      <right style="medium"/>
      <top style="thin"/>
      <bottom style="thin"/>
    </border>
    <border>
      <left style="medium"/>
      <right style="thin"/>
      <top style="thin"/>
      <bottom style="thin"/>
    </border>
    <border>
      <left style="medium"/>
      <right style="thin"/>
      <top style="medium"/>
      <bottom style="thin"/>
    </border>
    <border>
      <left style="thin"/>
      <right style="medium"/>
      <top style="medium"/>
      <bottom style="thin"/>
    </border>
    <border>
      <left style="thin"/>
      <right style="medium"/>
      <top>
        <color indexed="63"/>
      </top>
      <bottom style="thin"/>
    </border>
    <border>
      <left style="thin"/>
      <right style="medium"/>
      <top style="thin"/>
      <bottom style="medium"/>
    </border>
    <border>
      <left style="thin"/>
      <right style="medium"/>
      <top style="thin"/>
      <bottom>
        <color indexed="63"/>
      </bottom>
    </border>
    <border>
      <left style="medium"/>
      <right style="thin"/>
      <top style="medium"/>
      <bottom>
        <color indexed="63"/>
      </bottom>
    </border>
    <border>
      <left/>
      <right style="thin">
        <color indexed="8"/>
      </right>
      <top style="thin">
        <color indexed="8"/>
      </top>
      <bottom/>
    </border>
    <border>
      <left/>
      <right style="thin">
        <color indexed="8"/>
      </right>
      <top>
        <color indexed="63"/>
      </top>
      <bottom/>
    </border>
    <border>
      <left style="medium"/>
      <right style="thin"/>
      <top>
        <color indexed="63"/>
      </top>
      <bottom style="thin"/>
    </border>
    <border>
      <left style="medium"/>
      <right style="medium"/>
      <top>
        <color indexed="63"/>
      </top>
      <bottom>
        <color indexed="63"/>
      </bottom>
    </border>
    <border>
      <left style="medium"/>
      <right style="thin"/>
      <top>
        <color indexed="63"/>
      </top>
      <bottom style="medium"/>
    </border>
    <border>
      <left style="medium"/>
      <right style="thin"/>
      <top style="thin"/>
      <bottom style="medium"/>
    </border>
    <border>
      <left style="medium"/>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medium"/>
      <bottom>
        <color indexed="63"/>
      </bottom>
    </border>
    <border>
      <left style="thin"/>
      <right style="medium"/>
      <top>
        <color indexed="63"/>
      </top>
      <bottom style="medium"/>
    </border>
    <border>
      <left>
        <color indexed="63"/>
      </left>
      <right style="thin"/>
      <top style="thin"/>
      <bottom style="thin"/>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343">
    <xf numFmtId="0" fontId="0" fillId="0" borderId="0" xfId="0" applyAlignment="1">
      <alignment/>
    </xf>
    <xf numFmtId="0" fontId="0" fillId="0" borderId="0" xfId="0" applyAlignment="1">
      <alignment horizontal="center" vertical="center"/>
    </xf>
    <xf numFmtId="0" fontId="1" fillId="0" borderId="0" xfId="50" applyProtection="1">
      <alignment/>
      <protection hidden="1"/>
    </xf>
    <xf numFmtId="0" fontId="1" fillId="24" borderId="0" xfId="50" applyFill="1" applyAlignment="1" applyProtection="1">
      <alignment horizontal="center" vertical="center"/>
      <protection hidden="1"/>
    </xf>
    <xf numFmtId="0" fontId="1" fillId="24" borderId="0" xfId="50" applyFill="1" applyAlignment="1" applyProtection="1">
      <alignment horizontal="left" vertical="center"/>
      <protection hidden="1"/>
    </xf>
    <xf numFmtId="0" fontId="1" fillId="24" borderId="0" xfId="50" applyFont="1" applyFill="1" applyAlignment="1" applyProtection="1">
      <alignment horizontal="center" vertical="center"/>
      <protection hidden="1"/>
    </xf>
    <xf numFmtId="0" fontId="1" fillId="24" borderId="0" xfId="50" applyFont="1" applyFill="1" applyAlignment="1" applyProtection="1">
      <alignment horizontal="left" vertical="center"/>
      <protection hidden="1"/>
    </xf>
    <xf numFmtId="0" fontId="20" fillId="0" borderId="0" xfId="50" applyFont="1" applyFill="1" applyBorder="1" applyAlignment="1" applyProtection="1">
      <alignment horizontal="center" vertical="center" wrapText="1"/>
      <protection hidden="1"/>
    </xf>
    <xf numFmtId="0" fontId="1" fillId="0" borderId="0" xfId="50" applyAlignment="1" applyProtection="1">
      <alignment horizontal="center" vertical="center"/>
      <protection hidden="1"/>
    </xf>
    <xf numFmtId="0" fontId="22" fillId="0" borderId="0" xfId="50" applyFont="1" applyAlignment="1" applyProtection="1">
      <alignment horizontal="center"/>
      <protection hidden="1"/>
    </xf>
    <xf numFmtId="0" fontId="19" fillId="0" borderId="0" xfId="50" applyFont="1" applyAlignment="1" applyProtection="1">
      <alignment horizontal="left" vertical="center"/>
      <protection hidden="1"/>
    </xf>
    <xf numFmtId="0" fontId="23" fillId="0" borderId="0" xfId="50" applyFont="1" applyFill="1" applyBorder="1" applyAlignment="1" applyProtection="1">
      <alignment horizontal="left" vertical="center"/>
      <protection hidden="1"/>
    </xf>
    <xf numFmtId="0" fontId="24" fillId="25" borderId="10" xfId="50" applyFont="1" applyFill="1" applyBorder="1" applyAlignment="1" applyProtection="1">
      <alignment horizontal="center" vertical="center"/>
      <protection hidden="1"/>
    </xf>
    <xf numFmtId="0" fontId="24" fillId="25" borderId="11" xfId="50" applyFont="1" applyFill="1" applyBorder="1" applyAlignment="1" applyProtection="1">
      <alignment horizontal="center" vertical="center"/>
      <protection hidden="1"/>
    </xf>
    <xf numFmtId="0" fontId="24" fillId="25" borderId="12" xfId="50" applyFont="1" applyFill="1" applyBorder="1" applyAlignment="1" applyProtection="1">
      <alignment horizontal="center" vertical="center"/>
      <protection hidden="1"/>
    </xf>
    <xf numFmtId="0" fontId="19" fillId="0" borderId="13" xfId="50" applyFont="1" applyBorder="1" applyAlignment="1" applyProtection="1">
      <alignment horizontal="center"/>
      <protection hidden="1"/>
    </xf>
    <xf numFmtId="0" fontId="25" fillId="26" borderId="13" xfId="50" applyFont="1" applyFill="1" applyBorder="1" applyAlignment="1" applyProtection="1">
      <alignment horizontal="left" vertical="center"/>
      <protection hidden="1"/>
    </xf>
    <xf numFmtId="0" fontId="26" fillId="26" borderId="12" xfId="50" applyFont="1" applyFill="1" applyBorder="1" applyAlignment="1" applyProtection="1">
      <alignment vertical="center" wrapText="1"/>
      <protection hidden="1"/>
    </xf>
    <xf numFmtId="0" fontId="24" fillId="25" borderId="14" xfId="50" applyFont="1" applyFill="1" applyBorder="1" applyAlignment="1" applyProtection="1">
      <alignment horizontal="center" vertical="center"/>
      <protection hidden="1"/>
    </xf>
    <xf numFmtId="0" fontId="24" fillId="25" borderId="15" xfId="50" applyFont="1" applyFill="1" applyBorder="1" applyAlignment="1" applyProtection="1">
      <alignment horizontal="center" vertical="center"/>
      <protection hidden="1"/>
    </xf>
    <xf numFmtId="0" fontId="24" fillId="25" borderId="16" xfId="50" applyFont="1" applyFill="1" applyBorder="1" applyAlignment="1" applyProtection="1">
      <alignment horizontal="center" vertical="center"/>
      <protection hidden="1"/>
    </xf>
    <xf numFmtId="0" fontId="16" fillId="0" borderId="0" xfId="50" applyFont="1" applyAlignment="1" applyProtection="1">
      <alignment vertical="center"/>
      <protection hidden="1"/>
    </xf>
    <xf numFmtId="0" fontId="1" fillId="0" borderId="0" xfId="50" applyAlignment="1" applyProtection="1">
      <alignment vertical="center"/>
      <protection hidden="1"/>
    </xf>
    <xf numFmtId="9" fontId="27" fillId="0" borderId="17" xfId="51" applyFont="1" applyBorder="1" applyAlignment="1" applyProtection="1">
      <alignment horizontal="center" vertical="center" textRotation="90"/>
      <protection hidden="1"/>
    </xf>
    <xf numFmtId="0" fontId="16" fillId="0" borderId="18" xfId="50" applyFont="1" applyBorder="1" applyAlignment="1" applyProtection="1">
      <alignment vertical="center"/>
      <protection hidden="1"/>
    </xf>
    <xf numFmtId="0" fontId="16" fillId="0" borderId="19" xfId="50" applyFont="1" applyBorder="1" applyAlignment="1" applyProtection="1">
      <alignment vertical="center"/>
      <protection hidden="1"/>
    </xf>
    <xf numFmtId="0" fontId="1" fillId="0" borderId="19" xfId="50" applyBorder="1" applyProtection="1">
      <alignment/>
      <protection hidden="1"/>
    </xf>
    <xf numFmtId="0" fontId="1" fillId="0" borderId="20" xfId="50" applyBorder="1" applyProtection="1">
      <alignment/>
      <protection hidden="1"/>
    </xf>
    <xf numFmtId="0" fontId="19" fillId="0" borderId="0" xfId="0" applyFont="1" applyBorder="1" applyAlignment="1">
      <alignment horizontal="center" vertical="center" wrapText="1"/>
    </xf>
    <xf numFmtId="0" fontId="19" fillId="0" borderId="0" xfId="0" applyFont="1" applyBorder="1" applyAlignment="1">
      <alignment horizontal="center" vertical="center" textRotation="90" wrapText="1"/>
    </xf>
    <xf numFmtId="0" fontId="18" fillId="0" borderId="0" xfId="0" applyFont="1" applyBorder="1" applyAlignment="1">
      <alignment wrapText="1"/>
    </xf>
    <xf numFmtId="0" fontId="19" fillId="0" borderId="0" xfId="50" applyFont="1" applyAlignment="1" applyProtection="1">
      <alignment horizontal="right" vertical="center"/>
      <protection hidden="1"/>
    </xf>
    <xf numFmtId="0" fontId="1" fillId="24" borderId="21" xfId="50" applyFill="1" applyBorder="1" applyAlignment="1" applyProtection="1">
      <alignment horizontal="center" vertical="center"/>
      <protection hidden="1"/>
    </xf>
    <xf numFmtId="0" fontId="1" fillId="24" borderId="22" xfId="50" applyFill="1" applyBorder="1" applyAlignment="1" applyProtection="1">
      <alignment horizontal="center" vertical="center"/>
      <protection hidden="1"/>
    </xf>
    <xf numFmtId="0" fontId="1" fillId="24" borderId="23" xfId="50" applyFill="1" applyBorder="1" applyAlignment="1" applyProtection="1">
      <alignment horizontal="center" vertical="center"/>
      <protection hidden="1"/>
    </xf>
    <xf numFmtId="0" fontId="1" fillId="24" borderId="0" xfId="50" applyFill="1" applyBorder="1" applyAlignment="1" applyProtection="1">
      <alignment horizontal="center" vertical="center"/>
      <protection hidden="1"/>
    </xf>
    <xf numFmtId="0" fontId="1" fillId="24" borderId="24" xfId="50" applyFill="1" applyBorder="1" applyAlignment="1" applyProtection="1">
      <alignment horizontal="center" vertical="center"/>
      <protection hidden="1"/>
    </xf>
    <xf numFmtId="0" fontId="1" fillId="24" borderId="25" xfId="50" applyFill="1" applyBorder="1" applyAlignment="1" applyProtection="1">
      <alignment horizontal="center" vertical="center"/>
      <protection hidden="1"/>
    </xf>
    <xf numFmtId="0" fontId="1" fillId="0" borderId="19" xfId="50" applyFont="1" applyBorder="1" applyProtection="1">
      <alignment/>
      <protection hidden="1"/>
    </xf>
    <xf numFmtId="0" fontId="1" fillId="0" borderId="17" xfId="50" applyFont="1" applyBorder="1" applyAlignment="1" applyProtection="1">
      <alignment vertical="center"/>
      <protection hidden="1"/>
    </xf>
    <xf numFmtId="0" fontId="1" fillId="0" borderId="17" xfId="50" applyFont="1" applyBorder="1" applyAlignment="1" applyProtection="1">
      <alignment vertical="center" wrapText="1"/>
      <protection hidden="1"/>
    </xf>
    <xf numFmtId="0" fontId="0" fillId="0" borderId="0" xfId="0" applyAlignment="1">
      <alignment horizontal="center"/>
    </xf>
    <xf numFmtId="0" fontId="18" fillId="0" borderId="0" xfId="0" applyFont="1" applyAlignment="1">
      <alignment/>
    </xf>
    <xf numFmtId="0" fontId="29" fillId="0" borderId="26" xfId="0" applyFont="1" applyBorder="1" applyAlignment="1">
      <alignment horizontal="center" vertical="center" textRotation="90" wrapText="1"/>
    </xf>
    <xf numFmtId="9" fontId="0" fillId="0" borderId="17" xfId="0" applyNumberFormat="1" applyBorder="1" applyAlignment="1">
      <alignment horizontal="center" vertical="center"/>
    </xf>
    <xf numFmtId="9" fontId="30" fillId="0" borderId="27" xfId="0" applyNumberFormat="1" applyFont="1" applyBorder="1" applyAlignment="1">
      <alignment horizontal="center" vertical="center"/>
    </xf>
    <xf numFmtId="9" fontId="30" fillId="0" borderId="28" xfId="0" applyNumberFormat="1" applyFont="1" applyBorder="1" applyAlignment="1">
      <alignment horizontal="center" vertical="center"/>
    </xf>
    <xf numFmtId="9" fontId="30" fillId="0" borderId="29" xfId="0" applyNumberFormat="1" applyFont="1" applyBorder="1" applyAlignment="1">
      <alignment horizontal="center" vertical="center"/>
    </xf>
    <xf numFmtId="0" fontId="29" fillId="0" borderId="30" xfId="0" applyFont="1" applyBorder="1" applyAlignment="1">
      <alignment horizontal="center" vertical="center" wrapText="1"/>
    </xf>
    <xf numFmtId="0" fontId="29" fillId="0" borderId="30" xfId="0" applyFont="1" applyBorder="1" applyAlignment="1">
      <alignment horizontal="center" vertical="center"/>
    </xf>
    <xf numFmtId="0" fontId="29" fillId="0" borderId="31" xfId="0" applyFont="1" applyFill="1" applyBorder="1" applyAlignment="1">
      <alignment horizontal="center" vertical="center" wrapText="1"/>
    </xf>
    <xf numFmtId="0" fontId="18" fillId="0" borderId="32" xfId="0" applyFont="1" applyBorder="1" applyAlignment="1">
      <alignment horizontal="center" vertical="center"/>
    </xf>
    <xf numFmtId="0" fontId="18" fillId="0" borderId="30" xfId="0" applyFont="1" applyBorder="1" applyAlignment="1">
      <alignment horizontal="center" vertical="center"/>
    </xf>
    <xf numFmtId="0" fontId="0" fillId="0" borderId="30" xfId="0" applyBorder="1" applyAlignment="1">
      <alignment horizontal="center" vertical="center"/>
    </xf>
    <xf numFmtId="9" fontId="0" fillId="0" borderId="33" xfId="0" applyNumberFormat="1" applyBorder="1" applyAlignment="1">
      <alignment horizontal="center" vertical="center"/>
    </xf>
    <xf numFmtId="0" fontId="18" fillId="0" borderId="34" xfId="0" applyFont="1" applyBorder="1" applyAlignment="1">
      <alignment horizontal="center" vertical="center"/>
    </xf>
    <xf numFmtId="0" fontId="18" fillId="0" borderId="0" xfId="0" applyFont="1" applyBorder="1" applyAlignment="1">
      <alignment horizontal="center" vertical="center"/>
    </xf>
    <xf numFmtId="0" fontId="0" fillId="0" borderId="0" xfId="0" applyBorder="1" applyAlignment="1">
      <alignment horizontal="center" vertical="center"/>
    </xf>
    <xf numFmtId="0" fontId="18" fillId="0" borderId="35" xfId="0" applyFont="1" applyBorder="1" applyAlignment="1">
      <alignment horizontal="center" vertical="center"/>
    </xf>
    <xf numFmtId="0" fontId="18" fillId="0" borderId="25" xfId="0" applyFont="1" applyBorder="1" applyAlignment="1">
      <alignment horizontal="center" vertical="center"/>
    </xf>
    <xf numFmtId="0" fontId="0" fillId="0" borderId="25" xfId="0" applyBorder="1" applyAlignment="1">
      <alignment horizontal="center" vertical="center"/>
    </xf>
    <xf numFmtId="0" fontId="18" fillId="0" borderId="36" xfId="0" applyFont="1" applyBorder="1" applyAlignment="1">
      <alignment horizontal="center" vertical="center"/>
    </xf>
    <xf numFmtId="0" fontId="18" fillId="0" borderId="22" xfId="0" applyFont="1" applyBorder="1" applyAlignment="1">
      <alignment horizontal="center" vertical="center"/>
    </xf>
    <xf numFmtId="0" fontId="0" fillId="0" borderId="22" xfId="0"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0" fillId="0" borderId="38" xfId="0" applyBorder="1" applyAlignment="1">
      <alignment horizontal="center" vertical="center"/>
    </xf>
    <xf numFmtId="9" fontId="0" fillId="0" borderId="18" xfId="0" applyNumberFormat="1" applyBorder="1" applyAlignment="1">
      <alignment horizontal="center" vertical="center"/>
    </xf>
    <xf numFmtId="0" fontId="29" fillId="0" borderId="26" xfId="0" applyFont="1" applyFill="1" applyBorder="1" applyAlignment="1">
      <alignment horizontal="center" vertical="center" wrapText="1"/>
    </xf>
    <xf numFmtId="9" fontId="0" fillId="0" borderId="39" xfId="0" applyNumberFormat="1" applyBorder="1" applyAlignment="1">
      <alignment horizontal="center" vertical="center"/>
    </xf>
    <xf numFmtId="9" fontId="0" fillId="0" borderId="40" xfId="0" applyNumberFormat="1" applyBorder="1" applyAlignment="1">
      <alignment horizontal="center" vertical="center"/>
    </xf>
    <xf numFmtId="9" fontId="0" fillId="0" borderId="41" xfId="0" applyNumberFormat="1" applyBorder="1" applyAlignment="1">
      <alignment horizontal="center" vertical="center"/>
    </xf>
    <xf numFmtId="9" fontId="0" fillId="0" borderId="21" xfId="0" applyNumberFormat="1" applyBorder="1" applyAlignment="1">
      <alignment horizontal="center" vertical="center"/>
    </xf>
    <xf numFmtId="9" fontId="30" fillId="0" borderId="42" xfId="0" applyNumberFormat="1" applyFont="1" applyBorder="1" applyAlignment="1">
      <alignment horizontal="center" vertical="center"/>
    </xf>
    <xf numFmtId="0" fontId="32" fillId="27" borderId="17" xfId="0" applyFont="1" applyFill="1" applyBorder="1" applyAlignment="1">
      <alignment horizontal="center" vertical="center"/>
    </xf>
    <xf numFmtId="0" fontId="29" fillId="0" borderId="26" xfId="0" applyFont="1" applyBorder="1" applyAlignment="1">
      <alignment horizontal="center" vertical="center" wrapText="1"/>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9" fontId="30" fillId="0" borderId="45" xfId="0" applyNumberFormat="1"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 fontId="0" fillId="0" borderId="0" xfId="0" applyNumberFormat="1" applyFont="1" applyAlignment="1">
      <alignment horizontal="center"/>
    </xf>
    <xf numFmtId="1" fontId="18" fillId="0" borderId="0" xfId="0" applyNumberFormat="1" applyFont="1" applyBorder="1" applyAlignment="1">
      <alignment horizontal="center" wrapText="1"/>
    </xf>
    <xf numFmtId="0" fontId="16" fillId="0" borderId="34" xfId="50" applyFont="1" applyBorder="1" applyAlignment="1" applyProtection="1">
      <alignment vertical="center"/>
      <protection hidden="1"/>
    </xf>
    <xf numFmtId="0" fontId="16" fillId="0" borderId="0" xfId="50" applyFont="1" applyBorder="1" applyAlignment="1" applyProtection="1">
      <alignment horizontal="center" vertical="center"/>
      <protection hidden="1"/>
    </xf>
    <xf numFmtId="0" fontId="0" fillId="0" borderId="34" xfId="0" applyBorder="1" applyAlignment="1">
      <alignment/>
    </xf>
    <xf numFmtId="0" fontId="16" fillId="0" borderId="38" xfId="50" applyFont="1" applyBorder="1" applyAlignment="1" applyProtection="1">
      <alignment horizontal="center" vertical="center"/>
      <protection hidden="1"/>
    </xf>
    <xf numFmtId="0" fontId="1" fillId="0" borderId="46" xfId="50" applyBorder="1" applyProtection="1">
      <alignment/>
      <protection hidden="1"/>
    </xf>
    <xf numFmtId="0" fontId="1" fillId="0" borderId="47" xfId="50" applyBorder="1" applyProtection="1">
      <alignment/>
      <protection hidden="1"/>
    </xf>
    <xf numFmtId="166" fontId="16" fillId="0" borderId="47" xfId="50" applyNumberFormat="1" applyFont="1" applyBorder="1" applyAlignment="1" applyProtection="1">
      <alignment horizontal="center" vertical="center"/>
      <protection hidden="1"/>
    </xf>
    <xf numFmtId="166" fontId="16" fillId="0" borderId="48" xfId="50" applyNumberFormat="1" applyFont="1" applyBorder="1" applyAlignment="1" applyProtection="1">
      <alignment horizontal="center" vertical="center"/>
      <protection hidden="1"/>
    </xf>
    <xf numFmtId="0" fontId="1" fillId="0" borderId="32" xfId="50" applyBorder="1" applyAlignment="1" applyProtection="1">
      <alignment horizontal="center" vertical="center"/>
      <protection hidden="1"/>
    </xf>
    <xf numFmtId="0" fontId="1" fillId="0" borderId="34" xfId="50" applyBorder="1" applyAlignment="1" applyProtection="1">
      <alignment horizontal="center" vertical="center"/>
      <protection hidden="1"/>
    </xf>
    <xf numFmtId="0" fontId="1" fillId="0" borderId="34" xfId="50" applyBorder="1" applyAlignment="1" applyProtection="1">
      <alignment vertical="center"/>
      <protection hidden="1"/>
    </xf>
    <xf numFmtId="0" fontId="16" fillId="0" borderId="37" xfId="50" applyFont="1" applyBorder="1" applyAlignment="1" applyProtection="1">
      <alignment vertical="center"/>
      <protection hidden="1"/>
    </xf>
    <xf numFmtId="0" fontId="16" fillId="0" borderId="32" xfId="50" applyFont="1" applyBorder="1" applyAlignment="1" applyProtection="1">
      <alignment vertical="center"/>
      <protection hidden="1"/>
    </xf>
    <xf numFmtId="0" fontId="16" fillId="0" borderId="30" xfId="50" applyFont="1" applyBorder="1" applyAlignment="1" applyProtection="1">
      <alignment horizontal="center" vertical="center"/>
      <protection hidden="1"/>
    </xf>
    <xf numFmtId="0" fontId="16" fillId="0" borderId="46" xfId="50" applyFont="1" applyBorder="1" applyAlignment="1" applyProtection="1">
      <alignment horizontal="center" vertical="center"/>
      <protection hidden="1"/>
    </xf>
    <xf numFmtId="0" fontId="16" fillId="0" borderId="46" xfId="50" applyFont="1" applyBorder="1" applyAlignment="1" applyProtection="1">
      <alignment vertical="center"/>
      <protection hidden="1"/>
    </xf>
    <xf numFmtId="0" fontId="16" fillId="0" borderId="48" xfId="50" applyFont="1" applyBorder="1" applyAlignment="1" applyProtection="1">
      <alignment horizontal="center" vertical="center"/>
      <protection hidden="1"/>
    </xf>
    <xf numFmtId="0" fontId="1" fillId="0" borderId="37" xfId="50" applyFont="1" applyBorder="1" applyProtection="1">
      <alignment/>
      <protection hidden="1"/>
    </xf>
    <xf numFmtId="0" fontId="0" fillId="28" borderId="0" xfId="0" applyFill="1" applyAlignment="1" applyProtection="1">
      <alignment/>
      <protection hidden="1"/>
    </xf>
    <xf numFmtId="0" fontId="0" fillId="28" borderId="0" xfId="0" applyFill="1" applyAlignment="1" applyProtection="1">
      <alignment horizontal="center" vertical="center"/>
      <protection hidden="1"/>
    </xf>
    <xf numFmtId="9" fontId="0" fillId="29" borderId="10" xfId="0" applyNumberFormat="1" applyFont="1" applyFill="1" applyBorder="1" applyAlignment="1" applyProtection="1">
      <alignment horizontal="center" vertical="center"/>
      <protection hidden="1"/>
    </xf>
    <xf numFmtId="0" fontId="0" fillId="29" borderId="10" xfId="0" applyFont="1" applyFill="1" applyBorder="1" applyAlignment="1" applyProtection="1">
      <alignment horizontal="center" vertical="center"/>
      <protection hidden="1"/>
    </xf>
    <xf numFmtId="1" fontId="0" fillId="0" borderId="10" xfId="0" applyNumberFormat="1" applyBorder="1" applyAlignment="1" applyProtection="1">
      <alignment horizontal="center" vertical="center"/>
      <protection hidden="1"/>
    </xf>
    <xf numFmtId="9" fontId="0" fillId="0" borderId="10" xfId="52" applyFont="1" applyFill="1" applyBorder="1" applyAlignment="1" applyProtection="1">
      <alignment horizontal="center" vertical="center"/>
      <protection hidden="1"/>
    </xf>
    <xf numFmtId="9" fontId="0" fillId="26" borderId="13" xfId="52" applyFont="1" applyFill="1" applyBorder="1" applyAlignment="1" applyProtection="1">
      <alignment horizontal="center" vertical="center"/>
      <protection hidden="1"/>
    </xf>
    <xf numFmtId="9" fontId="0" fillId="26" borderId="49" xfId="52" applyFont="1" applyFill="1" applyBorder="1" applyAlignment="1" applyProtection="1">
      <alignment horizontal="center" vertical="center"/>
      <protection hidden="1"/>
    </xf>
    <xf numFmtId="9" fontId="0" fillId="26" borderId="12" xfId="52" applyFont="1" applyFill="1" applyBorder="1" applyAlignment="1" applyProtection="1">
      <alignment horizontal="center" vertical="center"/>
      <protection hidden="1"/>
    </xf>
    <xf numFmtId="0" fontId="0" fillId="29" borderId="10" xfId="0" applyFont="1" applyFill="1" applyBorder="1" applyAlignment="1" applyProtection="1">
      <alignment horizontal="center" vertical="center"/>
      <protection hidden="1"/>
    </xf>
    <xf numFmtId="1" fontId="0" fillId="0" borderId="10" xfId="0" applyNumberFormat="1" applyFont="1" applyBorder="1" applyAlignment="1" applyProtection="1">
      <alignment horizontal="center" vertical="center"/>
      <protection hidden="1"/>
    </xf>
    <xf numFmtId="0" fontId="18" fillId="0" borderId="0" xfId="0" applyFont="1" applyAlignment="1">
      <alignment/>
    </xf>
    <xf numFmtId="0" fontId="1" fillId="0" borderId="0" xfId="50" applyBorder="1" applyProtection="1">
      <alignment/>
      <protection hidden="1"/>
    </xf>
    <xf numFmtId="0" fontId="1" fillId="0" borderId="0" xfId="50" applyBorder="1" applyAlignment="1" applyProtection="1">
      <alignment horizontal="center"/>
      <protection hidden="1"/>
    </xf>
    <xf numFmtId="0" fontId="1" fillId="0" borderId="34" xfId="50" applyBorder="1" applyProtection="1">
      <alignment/>
      <protection hidden="1"/>
    </xf>
    <xf numFmtId="0" fontId="16" fillId="0" borderId="48" xfId="50" applyFont="1" applyBorder="1" applyAlignment="1" applyProtection="1">
      <alignment vertical="center"/>
      <protection hidden="1"/>
    </xf>
    <xf numFmtId="0" fontId="1" fillId="0" borderId="0" xfId="50" applyAlignment="1" applyProtection="1">
      <alignment horizontal="center"/>
      <protection hidden="1"/>
    </xf>
    <xf numFmtId="0" fontId="1" fillId="0" borderId="30" xfId="50" applyBorder="1" applyAlignment="1" applyProtection="1">
      <alignment horizontal="center"/>
      <protection hidden="1"/>
    </xf>
    <xf numFmtId="0" fontId="1" fillId="0" borderId="30" xfId="50" applyBorder="1" applyProtection="1">
      <alignment/>
      <protection hidden="1"/>
    </xf>
    <xf numFmtId="0" fontId="1" fillId="0" borderId="32" xfId="50" applyBorder="1" applyProtection="1">
      <alignment/>
      <protection hidden="1"/>
    </xf>
    <xf numFmtId="166" fontId="16" fillId="0" borderId="46" xfId="50" applyNumberFormat="1" applyFont="1" applyBorder="1" applyAlignment="1" applyProtection="1">
      <alignment horizontal="center" vertical="center"/>
      <protection hidden="1"/>
    </xf>
    <xf numFmtId="0" fontId="1" fillId="0" borderId="0" xfId="50" applyFill="1" applyAlignment="1" applyProtection="1">
      <alignment horizontal="center" vertical="center"/>
      <protection hidden="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9" fontId="30" fillId="0" borderId="52" xfId="0" applyNumberFormat="1" applyFont="1" applyBorder="1" applyAlignment="1">
      <alignment horizontal="center" vertical="center"/>
    </xf>
    <xf numFmtId="9" fontId="30" fillId="0" borderId="53" xfId="0" applyNumberFormat="1" applyFont="1" applyBorder="1" applyAlignment="1">
      <alignment horizontal="center" vertical="center"/>
    </xf>
    <xf numFmtId="9" fontId="30" fillId="0" borderId="54" xfId="0" applyNumberFormat="1" applyFont="1" applyBorder="1" applyAlignment="1">
      <alignment horizontal="center" vertical="center"/>
    </xf>
    <xf numFmtId="0" fontId="29" fillId="0" borderId="55" xfId="0" applyFont="1" applyBorder="1" applyAlignment="1">
      <alignment horizontal="center" vertical="center" wrapText="1"/>
    </xf>
    <xf numFmtId="0" fontId="29" fillId="0" borderId="56" xfId="0" applyFont="1" applyBorder="1" applyAlignment="1">
      <alignment horizontal="center" vertical="center" wrapText="1"/>
    </xf>
    <xf numFmtId="0" fontId="0" fillId="0" borderId="57" xfId="0" applyBorder="1" applyAlignment="1">
      <alignment horizontal="center" vertical="center"/>
    </xf>
    <xf numFmtId="9" fontId="0" fillId="0" borderId="58" xfId="0" applyNumberFormat="1" applyBorder="1" applyAlignment="1">
      <alignment horizontal="center" vertical="center"/>
    </xf>
    <xf numFmtId="9" fontId="0" fillId="0" borderId="24" xfId="0" applyNumberFormat="1" applyBorder="1" applyAlignment="1">
      <alignment horizontal="center" vertical="center"/>
    </xf>
    <xf numFmtId="9" fontId="0" fillId="0" borderId="59" xfId="0" applyNumberFormat="1" applyBorder="1" applyAlignment="1">
      <alignment horizontal="center" vertical="center"/>
    </xf>
    <xf numFmtId="0" fontId="0" fillId="0" borderId="60" xfId="0" applyBorder="1" applyAlignment="1">
      <alignment horizontal="center" vertical="center"/>
    </xf>
    <xf numFmtId="9" fontId="0" fillId="0" borderId="61" xfId="0" applyNumberFormat="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0" xfId="0" applyBorder="1" applyAlignment="1">
      <alignment/>
    </xf>
    <xf numFmtId="9" fontId="0" fillId="0" borderId="64" xfId="0" applyNumberFormat="1" applyBorder="1" applyAlignment="1">
      <alignment horizontal="center" vertical="center"/>
    </xf>
    <xf numFmtId="9" fontId="0" fillId="0" borderId="65" xfId="0" applyNumberFormat="1" applyBorder="1" applyAlignment="1">
      <alignment horizontal="center" vertical="center"/>
    </xf>
    <xf numFmtId="9" fontId="0" fillId="0" borderId="66" xfId="0" applyNumberFormat="1" applyBorder="1" applyAlignment="1">
      <alignment horizontal="center" vertical="center"/>
    </xf>
    <xf numFmtId="9" fontId="0" fillId="0" borderId="20" xfId="0" applyNumberFormat="1" applyBorder="1" applyAlignment="1">
      <alignment horizontal="center" vertical="center"/>
    </xf>
    <xf numFmtId="0" fontId="29" fillId="0" borderId="67" xfId="0" applyFont="1" applyBorder="1" applyAlignment="1">
      <alignment horizontal="center" vertical="center" wrapText="1"/>
    </xf>
    <xf numFmtId="0" fontId="29" fillId="0" borderId="55" xfId="0" applyFont="1" applyBorder="1" applyAlignment="1">
      <alignment horizontal="center" vertical="center"/>
    </xf>
    <xf numFmtId="9" fontId="0" fillId="0" borderId="68" xfId="0" applyNumberFormat="1" applyBorder="1" applyAlignment="1">
      <alignment horizontal="center" vertical="center"/>
    </xf>
    <xf numFmtId="9" fontId="30" fillId="0" borderId="26" xfId="0" applyNumberFormat="1" applyFont="1" applyBorder="1" applyAlignment="1">
      <alignment horizontal="center" vertical="center"/>
    </xf>
    <xf numFmtId="0" fontId="20" fillId="0" borderId="69" xfId="0" applyFont="1" applyBorder="1" applyAlignment="1">
      <alignment horizontal="left" vertical="center" wrapText="1"/>
    </xf>
    <xf numFmtId="0" fontId="20" fillId="0" borderId="70" xfId="0" applyFont="1" applyBorder="1" applyAlignment="1">
      <alignment horizontal="left" vertical="center" wrapText="1"/>
    </xf>
    <xf numFmtId="9" fontId="0" fillId="0" borderId="71" xfId="0" applyNumberFormat="1" applyBorder="1" applyAlignment="1">
      <alignment horizontal="center" vertical="center"/>
    </xf>
    <xf numFmtId="9" fontId="0" fillId="0" borderId="72" xfId="0" applyNumberFormat="1" applyBorder="1" applyAlignment="1">
      <alignment horizontal="center" vertical="center"/>
    </xf>
    <xf numFmtId="9" fontId="0" fillId="0" borderId="73" xfId="0" applyNumberFormat="1" applyBorder="1" applyAlignment="1">
      <alignment horizontal="center" vertical="center"/>
    </xf>
    <xf numFmtId="9" fontId="30" fillId="0" borderId="70" xfId="0" applyNumberFormat="1" applyFont="1" applyBorder="1" applyAlignment="1">
      <alignment horizontal="center" vertical="center"/>
    </xf>
    <xf numFmtId="9" fontId="30" fillId="0" borderId="69" xfId="0" applyNumberFormat="1" applyFont="1" applyBorder="1" applyAlignment="1">
      <alignment horizontal="center" vertical="center"/>
    </xf>
    <xf numFmtId="1" fontId="39" fillId="0" borderId="72" xfId="0" applyNumberFormat="1" applyFont="1" applyBorder="1" applyAlignment="1">
      <alignment horizontal="center" vertical="center" wrapText="1"/>
    </xf>
    <xf numFmtId="1" fontId="39" fillId="0" borderId="68" xfId="0" applyNumberFormat="1" applyFont="1" applyBorder="1" applyAlignment="1">
      <alignment horizontal="center" vertical="center" wrapText="1"/>
    </xf>
    <xf numFmtId="1" fontId="39" fillId="0" borderId="71" xfId="0" applyNumberFormat="1" applyFont="1" applyBorder="1" applyAlignment="1">
      <alignment horizontal="center" vertical="center" wrapText="1"/>
    </xf>
    <xf numFmtId="1" fontId="39" fillId="0" borderId="68" xfId="0" applyNumberFormat="1" applyFont="1" applyFill="1" applyBorder="1" applyAlignment="1">
      <alignment horizontal="center" vertical="center" wrapText="1"/>
    </xf>
    <xf numFmtId="1" fontId="39" fillId="0" borderId="73" xfId="0" applyNumberFormat="1" applyFont="1" applyBorder="1" applyAlignment="1">
      <alignment horizontal="center" vertical="center" wrapText="1"/>
    </xf>
    <xf numFmtId="1" fontId="39" fillId="0" borderId="74" xfId="0" applyNumberFormat="1" applyFont="1" applyBorder="1" applyAlignment="1">
      <alignment horizontal="center" vertical="center" wrapText="1"/>
    </xf>
    <xf numFmtId="1" fontId="39" fillId="0" borderId="39" xfId="0" applyNumberFormat="1" applyFont="1" applyBorder="1" applyAlignment="1">
      <alignment horizontal="center" vertical="center" wrapText="1"/>
    </xf>
    <xf numFmtId="1" fontId="39" fillId="0" borderId="40" xfId="0" applyNumberFormat="1" applyFont="1" applyBorder="1" applyAlignment="1">
      <alignment horizontal="center" vertical="center" wrapText="1"/>
    </xf>
    <xf numFmtId="1" fontId="39" fillId="0" borderId="21" xfId="0" applyNumberFormat="1" applyFont="1" applyBorder="1" applyAlignment="1">
      <alignment horizontal="center" vertical="center" wrapText="1"/>
    </xf>
    <xf numFmtId="9" fontId="32" fillId="0" borderId="26" xfId="0" applyNumberFormat="1" applyFont="1" applyBorder="1" applyAlignment="1">
      <alignment horizontal="center" vertical="center"/>
    </xf>
    <xf numFmtId="9" fontId="32" fillId="0" borderId="42" xfId="0" applyNumberFormat="1" applyFont="1" applyBorder="1" applyAlignment="1">
      <alignment horizontal="center" vertical="center"/>
    </xf>
    <xf numFmtId="9" fontId="32" fillId="0" borderId="52" xfId="0" applyNumberFormat="1" applyFont="1" applyBorder="1" applyAlignment="1">
      <alignment horizontal="center" vertical="center"/>
    </xf>
    <xf numFmtId="9" fontId="32" fillId="0" borderId="28" xfId="0" applyNumberFormat="1" applyFont="1" applyBorder="1" applyAlignment="1">
      <alignment horizontal="center" vertical="center"/>
    </xf>
    <xf numFmtId="9" fontId="30" fillId="0" borderId="46" xfId="0" applyNumberFormat="1" applyFont="1" applyBorder="1" applyAlignment="1">
      <alignment horizontal="center" vertical="center"/>
    </xf>
    <xf numFmtId="0" fontId="21" fillId="0" borderId="43" xfId="0" applyFont="1" applyBorder="1" applyAlignment="1">
      <alignment horizontal="left" vertical="center" wrapText="1"/>
    </xf>
    <xf numFmtId="0" fontId="21" fillId="0" borderId="42" xfId="0" applyFont="1" applyBorder="1" applyAlignment="1">
      <alignment horizontal="left" vertical="center" wrapText="1"/>
    </xf>
    <xf numFmtId="0" fontId="0" fillId="0" borderId="43" xfId="0" applyFont="1" applyBorder="1" applyAlignment="1">
      <alignment horizontal="left" vertical="center" wrapText="1"/>
    </xf>
    <xf numFmtId="1" fontId="40" fillId="0" borderId="27" xfId="0" applyNumberFormat="1" applyFont="1" applyBorder="1" applyAlignment="1">
      <alignment horizontal="center" vertical="center" wrapText="1"/>
    </xf>
    <xf numFmtId="1" fontId="40" fillId="0" borderId="28" xfId="0" applyNumberFormat="1" applyFont="1" applyBorder="1" applyAlignment="1">
      <alignment horizontal="center" vertical="center" wrapText="1"/>
    </xf>
    <xf numFmtId="1" fontId="40" fillId="0" borderId="53" xfId="0" applyNumberFormat="1" applyFont="1" applyBorder="1" applyAlignment="1">
      <alignment horizontal="center" vertical="center" wrapText="1"/>
    </xf>
    <xf numFmtId="1" fontId="40" fillId="0" borderId="29" xfId="0" applyNumberFormat="1" applyFont="1" applyBorder="1" applyAlignment="1">
      <alignment horizontal="center" vertical="center" wrapText="1"/>
    </xf>
    <xf numFmtId="1" fontId="40" fillId="0" borderId="52" xfId="0" applyNumberFormat="1" applyFont="1" applyBorder="1" applyAlignment="1">
      <alignment horizontal="center" vertical="center" wrapText="1"/>
    </xf>
    <xf numFmtId="0" fontId="21" fillId="0" borderId="25" xfId="0" applyFont="1" applyBorder="1" applyAlignment="1">
      <alignment horizontal="left" vertical="center" wrapText="1"/>
    </xf>
    <xf numFmtId="0" fontId="37" fillId="0" borderId="36" xfId="0" applyFont="1" applyBorder="1" applyAlignment="1">
      <alignment vertical="center" wrapText="1"/>
    </xf>
    <xf numFmtId="0" fontId="21" fillId="0" borderId="43" xfId="0" applyFont="1" applyBorder="1" applyAlignment="1">
      <alignment vertical="center" wrapText="1"/>
    </xf>
    <xf numFmtId="0" fontId="21" fillId="0" borderId="42" xfId="0" applyFont="1" applyBorder="1" applyAlignment="1">
      <alignment vertical="center" wrapText="1"/>
    </xf>
    <xf numFmtId="9" fontId="32" fillId="0" borderId="29" xfId="0" applyNumberFormat="1" applyFont="1" applyBorder="1" applyAlignment="1">
      <alignment horizontal="center" vertical="center"/>
    </xf>
    <xf numFmtId="9" fontId="0" fillId="0" borderId="23" xfId="0" applyNumberFormat="1" applyBorder="1" applyAlignment="1">
      <alignment horizontal="center" vertical="center"/>
    </xf>
    <xf numFmtId="9" fontId="30" fillId="0" borderId="75" xfId="0" applyNumberFormat="1" applyFont="1" applyBorder="1" applyAlignment="1">
      <alignment horizontal="center" vertical="center"/>
    </xf>
    <xf numFmtId="0" fontId="1" fillId="30" borderId="0" xfId="50" applyFill="1" applyAlignment="1" applyProtection="1">
      <alignment horizontal="center" vertical="center"/>
      <protection hidden="1"/>
    </xf>
    <xf numFmtId="0" fontId="45" fillId="26" borderId="13" xfId="50" applyFont="1" applyFill="1" applyBorder="1" applyAlignment="1" applyProtection="1">
      <alignment horizontal="center" vertical="center"/>
      <protection hidden="1"/>
    </xf>
    <xf numFmtId="2" fontId="1" fillId="0" borderId="18" xfId="50" applyNumberFormat="1" applyFont="1" applyBorder="1" applyAlignment="1" applyProtection="1">
      <alignment horizontal="center" vertical="center"/>
      <protection hidden="1"/>
    </xf>
    <xf numFmtId="2" fontId="1" fillId="0" borderId="19" xfId="50" applyNumberFormat="1" applyBorder="1" applyAlignment="1" applyProtection="1">
      <alignment horizontal="center" vertical="center"/>
      <protection hidden="1"/>
    </xf>
    <xf numFmtId="2" fontId="1" fillId="0" borderId="20" xfId="50" applyNumberFormat="1" applyBorder="1" applyAlignment="1" applyProtection="1">
      <alignment horizontal="center" vertical="center"/>
      <protection hidden="1"/>
    </xf>
    <xf numFmtId="0" fontId="20" fillId="31" borderId="13" xfId="50" applyFont="1" applyFill="1" applyBorder="1" applyAlignment="1" applyProtection="1">
      <alignment horizontal="center" vertical="center" wrapText="1"/>
      <protection hidden="1"/>
    </xf>
    <xf numFmtId="0" fontId="20" fillId="31" borderId="76" xfId="50" applyFont="1" applyFill="1" applyBorder="1" applyAlignment="1" applyProtection="1">
      <alignment horizontal="center" vertical="center" wrapText="1"/>
      <protection hidden="1"/>
    </xf>
    <xf numFmtId="0" fontId="20" fillId="31" borderId="77" xfId="50" applyFont="1" applyFill="1" applyBorder="1" applyAlignment="1" applyProtection="1">
      <alignment horizontal="center" vertical="center" wrapText="1"/>
      <protection hidden="1"/>
    </xf>
    <xf numFmtId="0" fontId="20" fillId="31" borderId="16" xfId="50" applyFont="1" applyFill="1" applyBorder="1" applyAlignment="1" applyProtection="1">
      <alignment horizontal="center" vertical="center" wrapText="1"/>
      <protection hidden="1"/>
    </xf>
    <xf numFmtId="0" fontId="1" fillId="24" borderId="0" xfId="50" applyFont="1" applyFill="1" applyBorder="1" applyAlignment="1" applyProtection="1">
      <alignment horizontal="center" vertical="center"/>
      <protection hidden="1"/>
    </xf>
    <xf numFmtId="1" fontId="0" fillId="0" borderId="10" xfId="52" applyNumberFormat="1" applyFont="1" applyFill="1" applyBorder="1" applyAlignment="1" applyProtection="1">
      <alignment horizontal="center" vertical="center"/>
      <protection hidden="1"/>
    </xf>
    <xf numFmtId="0" fontId="21" fillId="31" borderId="32" xfId="0" applyFont="1" applyFill="1" applyBorder="1" applyAlignment="1" applyProtection="1">
      <alignment horizontal="center" vertical="center" wrapText="1"/>
      <protection hidden="1"/>
    </xf>
    <xf numFmtId="0" fontId="21" fillId="31" borderId="30" xfId="0" applyFont="1" applyFill="1" applyBorder="1" applyAlignment="1" applyProtection="1">
      <alignment horizontal="center" vertical="center" wrapText="1"/>
      <protection hidden="1"/>
    </xf>
    <xf numFmtId="0" fontId="21" fillId="31" borderId="46" xfId="0" applyFont="1" applyFill="1" applyBorder="1" applyAlignment="1" applyProtection="1">
      <alignment horizontal="center" vertical="center" wrapText="1"/>
      <protection hidden="1"/>
    </xf>
    <xf numFmtId="0" fontId="21" fillId="31" borderId="34" xfId="0" applyFont="1" applyFill="1" applyBorder="1" applyAlignment="1" applyProtection="1">
      <alignment horizontal="center" vertical="center" wrapText="1"/>
      <protection hidden="1"/>
    </xf>
    <xf numFmtId="0" fontId="21" fillId="31" borderId="0" xfId="0" applyFont="1" applyFill="1" applyBorder="1" applyAlignment="1" applyProtection="1">
      <alignment horizontal="center" vertical="center" wrapText="1"/>
      <protection hidden="1"/>
    </xf>
    <xf numFmtId="0" fontId="21" fillId="31" borderId="47" xfId="0" applyFont="1" applyFill="1" applyBorder="1" applyAlignment="1" applyProtection="1">
      <alignment horizontal="center" vertical="center" wrapText="1"/>
      <protection hidden="1"/>
    </xf>
    <xf numFmtId="0" fontId="21" fillId="31" borderId="37" xfId="0" applyFont="1" applyFill="1" applyBorder="1" applyAlignment="1" applyProtection="1">
      <alignment horizontal="center" vertical="center" wrapText="1"/>
      <protection hidden="1"/>
    </xf>
    <xf numFmtId="0" fontId="21" fillId="31" borderId="38" xfId="0" applyFont="1" applyFill="1" applyBorder="1" applyAlignment="1" applyProtection="1">
      <alignment horizontal="center" vertical="center" wrapText="1"/>
      <protection hidden="1"/>
    </xf>
    <xf numFmtId="0" fontId="21" fillId="31" borderId="48" xfId="0" applyFont="1" applyFill="1" applyBorder="1" applyAlignment="1" applyProtection="1">
      <alignment horizontal="center" vertical="center" wrapText="1"/>
      <protection hidden="1"/>
    </xf>
    <xf numFmtId="0" fontId="36" fillId="26" borderId="10" xfId="0" applyFont="1" applyFill="1" applyBorder="1" applyAlignment="1" applyProtection="1">
      <alignment horizontal="center" vertical="center" wrapText="1"/>
      <protection hidden="1"/>
    </xf>
    <xf numFmtId="9" fontId="19" fillId="29" borderId="10" xfId="0" applyNumberFormat="1" applyFont="1" applyFill="1" applyBorder="1" applyAlignment="1" applyProtection="1">
      <alignment horizontal="center" vertical="center" wrapText="1"/>
      <protection hidden="1"/>
    </xf>
    <xf numFmtId="9" fontId="19" fillId="26" borderId="10" xfId="0" applyNumberFormat="1" applyFont="1" applyFill="1" applyBorder="1" applyAlignment="1" applyProtection="1">
      <alignment horizontal="center" vertical="center" wrapText="1"/>
      <protection hidden="1"/>
    </xf>
    <xf numFmtId="0" fontId="20" fillId="0" borderId="50" xfId="0" applyFont="1" applyBorder="1" applyAlignment="1">
      <alignment horizontal="left" vertical="center" wrapText="1"/>
    </xf>
    <xf numFmtId="0" fontId="20" fillId="0" borderId="78" xfId="0" applyFont="1" applyBorder="1" applyAlignment="1">
      <alignment horizontal="left" vertical="center" wrapText="1"/>
    </xf>
    <xf numFmtId="9" fontId="32" fillId="0" borderId="43" xfId="0" applyNumberFormat="1" applyFont="1" applyBorder="1" applyAlignment="1">
      <alignment horizontal="center" vertical="center"/>
    </xf>
    <xf numFmtId="9" fontId="32" fillId="0" borderId="35" xfId="0" applyNumberFormat="1" applyFont="1" applyBorder="1" applyAlignment="1">
      <alignment horizontal="center" vertical="center"/>
    </xf>
    <xf numFmtId="9" fontId="32" fillId="0" borderId="42" xfId="0" applyNumberFormat="1" applyFont="1" applyBorder="1" applyAlignment="1">
      <alignment horizontal="center" vertical="center"/>
    </xf>
    <xf numFmtId="0" fontId="20" fillId="0" borderId="69" xfId="0" applyFont="1" applyBorder="1" applyAlignment="1">
      <alignment horizontal="left" vertical="center" wrapText="1"/>
    </xf>
    <xf numFmtId="0" fontId="20" fillId="0" borderId="51" xfId="0" applyFont="1" applyBorder="1" applyAlignment="1">
      <alignment horizontal="left" vertical="center" wrapText="1"/>
    </xf>
    <xf numFmtId="9" fontId="32" fillId="0" borderId="28" xfId="0" applyNumberFormat="1" applyFont="1" applyBorder="1" applyAlignment="1">
      <alignment horizontal="center" vertical="center"/>
    </xf>
    <xf numFmtId="9" fontId="32" fillId="0" borderId="53" xfId="0" applyNumberFormat="1" applyFont="1" applyBorder="1" applyAlignment="1">
      <alignment horizontal="center" vertical="center"/>
    </xf>
    <xf numFmtId="9" fontId="32" fillId="0" borderId="52" xfId="0" applyNumberFormat="1" applyFont="1" applyBorder="1" applyAlignment="1">
      <alignment horizontal="center" vertical="center"/>
    </xf>
    <xf numFmtId="0" fontId="20" fillId="0" borderId="75" xfId="0" applyFont="1" applyBorder="1" applyAlignment="1">
      <alignment horizontal="left" vertical="center" wrapText="1"/>
    </xf>
    <xf numFmtId="9" fontId="32" fillId="0" borderId="26" xfId="0" applyNumberFormat="1" applyFont="1" applyBorder="1" applyAlignment="1">
      <alignment horizontal="center" vertical="center"/>
    </xf>
    <xf numFmtId="9" fontId="32" fillId="0" borderId="79" xfId="0" applyNumberFormat="1" applyFont="1" applyBorder="1" applyAlignment="1">
      <alignment horizontal="center" vertical="center"/>
    </xf>
    <xf numFmtId="0" fontId="20" fillId="0" borderId="80" xfId="0" applyFont="1" applyBorder="1" applyAlignment="1">
      <alignment horizontal="left" vertical="center" wrapText="1"/>
    </xf>
    <xf numFmtId="0" fontId="34" fillId="0" borderId="67" xfId="0" applyFont="1" applyBorder="1" applyAlignment="1">
      <alignment horizontal="center" vertical="center" wrapText="1"/>
    </xf>
    <xf numFmtId="0" fontId="34" fillId="0" borderId="56" xfId="0" applyFont="1" applyBorder="1" applyAlignment="1">
      <alignment horizontal="center" vertical="center" wrapText="1"/>
    </xf>
    <xf numFmtId="0" fontId="38" fillId="0" borderId="70" xfId="0" applyFont="1" applyBorder="1" applyAlignment="1">
      <alignment horizontal="center" vertical="center" wrapText="1"/>
    </xf>
    <xf numFmtId="0" fontId="38" fillId="0" borderId="39" xfId="0" applyFont="1" applyBorder="1" applyAlignment="1">
      <alignment horizontal="center" vertical="center" wrapText="1"/>
    </xf>
    <xf numFmtId="0" fontId="38" fillId="0" borderId="69" xfId="0" applyFont="1" applyBorder="1" applyAlignment="1">
      <alignment horizontal="center" vertical="center" wrapText="1"/>
    </xf>
    <xf numFmtId="0" fontId="38" fillId="0" borderId="40" xfId="0" applyFont="1" applyBorder="1" applyAlignment="1">
      <alignment horizontal="center" vertical="center" wrapText="1"/>
    </xf>
    <xf numFmtId="0" fontId="38" fillId="0" borderId="81" xfId="0" applyFont="1" applyBorder="1" applyAlignment="1">
      <alignment horizontal="center" vertical="center" wrapText="1"/>
    </xf>
    <xf numFmtId="0" fontId="38" fillId="0" borderId="41" xfId="0" applyFont="1" applyBorder="1" applyAlignment="1">
      <alignment horizontal="center" vertical="center" wrapText="1"/>
    </xf>
    <xf numFmtId="9" fontId="43" fillId="0" borderId="26" xfId="0" applyNumberFormat="1" applyFont="1" applyBorder="1" applyAlignment="1">
      <alignment horizontal="center" vertical="center"/>
    </xf>
    <xf numFmtId="9" fontId="43" fillId="0" borderId="79" xfId="0" applyNumberFormat="1" applyFont="1" applyBorder="1" applyAlignment="1">
      <alignment horizontal="center" vertical="center"/>
    </xf>
    <xf numFmtId="9" fontId="43" fillId="0" borderId="82" xfId="0" applyNumberFormat="1" applyFont="1" applyBorder="1" applyAlignment="1">
      <alignment horizontal="center" vertical="center"/>
    </xf>
    <xf numFmtId="0" fontId="28" fillId="0" borderId="67"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46" xfId="0" applyFont="1" applyBorder="1" applyAlignment="1">
      <alignment horizontal="center" vertical="center" wrapText="1"/>
    </xf>
    <xf numFmtId="0" fontId="20" fillId="0" borderId="70" xfId="0" applyFont="1" applyBorder="1" applyAlignment="1">
      <alignment horizontal="left" vertical="center" wrapText="1"/>
    </xf>
    <xf numFmtId="0" fontId="38" fillId="0" borderId="51" xfId="0" applyFont="1" applyBorder="1" applyAlignment="1">
      <alignment horizontal="center" vertical="center" wrapText="1"/>
    </xf>
    <xf numFmtId="0" fontId="38" fillId="0" borderId="21" xfId="0" applyFont="1" applyBorder="1" applyAlignment="1">
      <alignment horizontal="center" vertical="center" wrapText="1"/>
    </xf>
    <xf numFmtId="0" fontId="31" fillId="0" borderId="32" xfId="0" applyFont="1" applyBorder="1" applyAlignment="1">
      <alignment horizontal="center" vertical="center" textRotation="90" wrapText="1"/>
    </xf>
    <xf numFmtId="0" fontId="31" fillId="0" borderId="34" xfId="0" applyFont="1" applyBorder="1" applyAlignment="1">
      <alignment horizontal="center" vertical="center" textRotation="90" wrapText="1"/>
    </xf>
    <xf numFmtId="0" fontId="31" fillId="0" borderId="79" xfId="0" applyFont="1" applyBorder="1" applyAlignment="1">
      <alignment horizontal="center" vertical="center" textRotation="90" wrapText="1"/>
    </xf>
    <xf numFmtId="0" fontId="31" fillId="0" borderId="82" xfId="0" applyFont="1" applyBorder="1" applyAlignment="1">
      <alignment horizontal="center" vertical="center" textRotation="90" wrapText="1"/>
    </xf>
    <xf numFmtId="0" fontId="32" fillId="0" borderId="2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82"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79" xfId="0" applyFont="1" applyBorder="1" applyAlignment="1">
      <alignment horizontal="center" vertical="center" wrapText="1"/>
    </xf>
    <xf numFmtId="0" fontId="30" fillId="0" borderId="82" xfId="0" applyFont="1" applyBorder="1" applyAlignment="1">
      <alignment horizontal="center" vertical="center" wrapText="1"/>
    </xf>
    <xf numFmtId="9" fontId="32" fillId="0" borderId="32" xfId="0" applyNumberFormat="1" applyFont="1" applyBorder="1" applyAlignment="1">
      <alignment horizontal="center" vertical="center"/>
    </xf>
    <xf numFmtId="9" fontId="32" fillId="0" borderId="44" xfId="0" applyNumberFormat="1" applyFont="1" applyBorder="1" applyAlignment="1">
      <alignment horizontal="center" vertical="center"/>
    </xf>
    <xf numFmtId="9" fontId="32" fillId="0" borderId="82" xfId="0" applyNumberFormat="1" applyFont="1" applyBorder="1" applyAlignment="1">
      <alignment horizontal="center" vertical="center"/>
    </xf>
    <xf numFmtId="9" fontId="32" fillId="0" borderId="65" xfId="0" applyNumberFormat="1" applyFont="1" applyBorder="1" applyAlignment="1">
      <alignment horizontal="center" vertical="center"/>
    </xf>
    <xf numFmtId="0" fontId="20" fillId="0" borderId="81" xfId="0" applyFont="1" applyBorder="1" applyAlignment="1">
      <alignment horizontal="left" vertical="center" wrapText="1"/>
    </xf>
    <xf numFmtId="9" fontId="32" fillId="0" borderId="36" xfId="0" applyNumberFormat="1" applyFont="1" applyBorder="1" applyAlignment="1">
      <alignment horizontal="center" vertical="center"/>
    </xf>
    <xf numFmtId="9" fontId="30" fillId="0" borderId="28" xfId="0" applyNumberFormat="1" applyFont="1" applyBorder="1" applyAlignment="1">
      <alignment horizontal="center" vertical="center"/>
    </xf>
    <xf numFmtId="9" fontId="30" fillId="0" borderId="26" xfId="0" applyNumberFormat="1" applyFont="1" applyBorder="1" applyAlignment="1">
      <alignment horizontal="center" vertical="center"/>
    </xf>
    <xf numFmtId="9" fontId="30" fillId="0" borderId="79" xfId="0" applyNumberFormat="1" applyFont="1" applyBorder="1" applyAlignment="1">
      <alignment horizontal="center" vertical="center"/>
    </xf>
    <xf numFmtId="9" fontId="30" fillId="0" borderId="82" xfId="0" applyNumberFormat="1" applyFont="1" applyBorder="1" applyAlignment="1">
      <alignment horizontal="center" vertical="center"/>
    </xf>
    <xf numFmtId="0" fontId="21" fillId="0" borderId="65" xfId="0" applyFont="1" applyBorder="1" applyAlignment="1">
      <alignment horizontal="left" vertical="center" wrapText="1"/>
    </xf>
    <xf numFmtId="0" fontId="21" fillId="0" borderId="22" xfId="0" applyFont="1" applyBorder="1" applyAlignment="1">
      <alignment horizontal="left" vertical="center" wrapText="1"/>
    </xf>
    <xf numFmtId="0" fontId="21" fillId="0" borderId="66" xfId="0" applyFont="1" applyBorder="1" applyAlignment="1">
      <alignment horizontal="left" vertical="center" wrapText="1"/>
    </xf>
    <xf numFmtId="9" fontId="30" fillId="0" borderId="42" xfId="0" applyNumberFormat="1" applyFont="1" applyBorder="1" applyAlignment="1">
      <alignment horizontal="center" vertical="center"/>
    </xf>
    <xf numFmtId="9" fontId="30" fillId="0" borderId="36" xfId="0" applyNumberFormat="1" applyFont="1" applyBorder="1" applyAlignment="1">
      <alignment horizontal="center" vertical="center"/>
    </xf>
    <xf numFmtId="9" fontId="30" fillId="0" borderId="44" xfId="0" applyNumberFormat="1" applyFont="1" applyBorder="1" applyAlignment="1">
      <alignment horizontal="center" vertical="center"/>
    </xf>
    <xf numFmtId="0" fontId="21" fillId="0" borderId="26" xfId="0" applyFont="1" applyBorder="1" applyAlignment="1">
      <alignment horizontal="left" vertical="center" wrapText="1"/>
    </xf>
    <xf numFmtId="0" fontId="21" fillId="0" borderId="79" xfId="0" applyFont="1" applyBorder="1" applyAlignment="1">
      <alignment horizontal="left" vertical="center" wrapText="1"/>
    </xf>
    <xf numFmtId="0" fontId="21" fillId="0" borderId="52" xfId="0" applyFont="1" applyBorder="1" applyAlignment="1">
      <alignment horizontal="left" vertical="center" wrapText="1"/>
    </xf>
    <xf numFmtId="0" fontId="43" fillId="0" borderId="70" xfId="0" applyFont="1" applyBorder="1" applyAlignment="1">
      <alignment horizontal="center" vertical="center" wrapText="1"/>
    </xf>
    <xf numFmtId="0" fontId="43" fillId="0" borderId="71" xfId="0" applyFont="1" applyBorder="1" applyAlignment="1">
      <alignment horizontal="center" vertical="center" wrapText="1"/>
    </xf>
    <xf numFmtId="0" fontId="43" fillId="0" borderId="69" xfId="0" applyFont="1" applyBorder="1" applyAlignment="1">
      <alignment horizontal="center" vertical="center" wrapText="1"/>
    </xf>
    <xf numFmtId="0" fontId="43" fillId="0" borderId="68" xfId="0" applyFont="1" applyBorder="1" applyAlignment="1">
      <alignment horizontal="center" vertical="center" wrapText="1"/>
    </xf>
    <xf numFmtId="0" fontId="43" fillId="0" borderId="51" xfId="0" applyFont="1" applyBorder="1" applyAlignment="1">
      <alignment horizontal="center" vertical="center" wrapText="1"/>
    </xf>
    <xf numFmtId="0" fontId="43" fillId="0" borderId="74" xfId="0" applyFont="1" applyBorder="1" applyAlignment="1">
      <alignment horizontal="center" vertical="center" wrapText="1"/>
    </xf>
    <xf numFmtId="0" fontId="43" fillId="0" borderId="81" xfId="0" applyFont="1" applyBorder="1" applyAlignment="1">
      <alignment horizontal="center" vertical="center" wrapText="1"/>
    </xf>
    <xf numFmtId="0" fontId="43" fillId="0" borderId="73" xfId="0" applyFont="1" applyBorder="1" applyAlignment="1">
      <alignment horizontal="center" vertical="center" wrapText="1"/>
    </xf>
    <xf numFmtId="0" fontId="21" fillId="0" borderId="36" xfId="0" applyFont="1" applyBorder="1" applyAlignment="1">
      <alignment horizontal="left" vertical="center" wrapText="1"/>
    </xf>
    <xf numFmtId="0" fontId="21" fillId="0" borderId="34" xfId="0" applyFont="1" applyBorder="1" applyAlignment="1">
      <alignment horizontal="left" vertical="center" wrapText="1"/>
    </xf>
    <xf numFmtId="0" fontId="38" fillId="0" borderId="71" xfId="0" applyFont="1" applyBorder="1" applyAlignment="1">
      <alignment horizontal="center" vertical="center" wrapText="1"/>
    </xf>
    <xf numFmtId="0" fontId="38" fillId="0" borderId="68" xfId="0" applyFont="1" applyBorder="1" applyAlignment="1">
      <alignment horizontal="center" vertical="center" wrapText="1"/>
    </xf>
    <xf numFmtId="0" fontId="38" fillId="0" borderId="73" xfId="0" applyFont="1" applyBorder="1" applyAlignment="1">
      <alignment horizontal="center" vertical="center" wrapText="1"/>
    </xf>
    <xf numFmtId="0" fontId="21" fillId="0" borderId="42" xfId="0" applyFont="1" applyBorder="1" applyAlignment="1">
      <alignment horizontal="left" vertical="center" wrapText="1"/>
    </xf>
    <xf numFmtId="0" fontId="21" fillId="0" borderId="44" xfId="0" applyFont="1" applyBorder="1" applyAlignment="1">
      <alignment horizontal="left" vertical="center" wrapText="1"/>
    </xf>
    <xf numFmtId="9" fontId="30" fillId="0" borderId="53" xfId="0" applyNumberFormat="1" applyFont="1" applyBorder="1" applyAlignment="1">
      <alignment horizontal="center" vertical="center"/>
    </xf>
    <xf numFmtId="0" fontId="43" fillId="0" borderId="78" xfId="0" applyFont="1" applyBorder="1" applyAlignment="1">
      <alignment horizontal="center" vertical="center" wrapText="1"/>
    </xf>
    <xf numFmtId="0" fontId="43" fillId="0" borderId="72" xfId="0" applyFont="1" applyBorder="1" applyAlignment="1">
      <alignment horizontal="center" vertical="center" wrapText="1"/>
    </xf>
    <xf numFmtId="0" fontId="43" fillId="0" borderId="39" xfId="0" applyFont="1" applyBorder="1" applyAlignment="1">
      <alignment horizontal="center" vertical="center" wrapText="1"/>
    </xf>
    <xf numFmtId="0" fontId="43" fillId="0" borderId="40" xfId="0" applyFont="1" applyBorder="1" applyAlignment="1">
      <alignment horizontal="center" vertical="center" wrapText="1"/>
    </xf>
    <xf numFmtId="0" fontId="44" fillId="0" borderId="70" xfId="0" applyFont="1" applyBorder="1" applyAlignment="1">
      <alignment horizontal="center" vertical="center" wrapText="1"/>
    </xf>
    <xf numFmtId="0" fontId="44" fillId="0" borderId="39" xfId="0" applyFont="1" applyBorder="1" applyAlignment="1">
      <alignment horizontal="center" vertical="center" wrapText="1"/>
    </xf>
    <xf numFmtId="0" fontId="44" fillId="0" borderId="78"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69" xfId="0" applyFont="1" applyBorder="1" applyAlignment="1">
      <alignment horizontal="center" vertical="center" wrapText="1"/>
    </xf>
    <xf numFmtId="0" fontId="44" fillId="0" borderId="40" xfId="0" applyFont="1" applyBorder="1" applyAlignment="1">
      <alignment horizontal="center" vertical="center" wrapText="1"/>
    </xf>
    <xf numFmtId="0" fontId="44" fillId="0" borderId="51"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81" xfId="0" applyFont="1" applyBorder="1" applyAlignment="1">
      <alignment horizontal="center" vertical="center" wrapText="1"/>
    </xf>
    <xf numFmtId="0" fontId="44" fillId="0" borderId="41" xfId="0" applyFont="1" applyBorder="1" applyAlignment="1">
      <alignment horizontal="center" vertical="center" wrapText="1"/>
    </xf>
    <xf numFmtId="0" fontId="21" fillId="0" borderId="37" xfId="0" applyFont="1" applyBorder="1" applyAlignment="1">
      <alignment horizontal="left" vertical="center" wrapText="1"/>
    </xf>
    <xf numFmtId="0" fontId="21" fillId="0" borderId="35" xfId="0" applyFont="1" applyBorder="1" applyAlignment="1">
      <alignment horizontal="left" vertical="center" wrapText="1"/>
    </xf>
    <xf numFmtId="9" fontId="30" fillId="0" borderId="47" xfId="0" applyNumberFormat="1" applyFont="1" applyBorder="1" applyAlignment="1">
      <alignment horizontal="center" vertical="center"/>
    </xf>
    <xf numFmtId="9" fontId="30" fillId="0" borderId="48" xfId="0" applyNumberFormat="1" applyFont="1" applyBorder="1" applyAlignment="1">
      <alignment horizontal="center" vertical="center"/>
    </xf>
    <xf numFmtId="9" fontId="30" fillId="0" borderId="29" xfId="0" applyNumberFormat="1" applyFont="1" applyBorder="1" applyAlignment="1">
      <alignment horizontal="center" vertical="center"/>
    </xf>
    <xf numFmtId="9" fontId="30" fillId="0" borderId="52" xfId="0" applyNumberFormat="1" applyFont="1" applyBorder="1" applyAlignment="1">
      <alignment horizontal="center" vertical="center"/>
    </xf>
    <xf numFmtId="9" fontId="30" fillId="0" borderId="70" xfId="0" applyNumberFormat="1" applyFont="1" applyBorder="1" applyAlignment="1">
      <alignment horizontal="center" vertical="center"/>
    </xf>
    <xf numFmtId="9" fontId="30" fillId="0" borderId="69" xfId="0" applyNumberFormat="1" applyFont="1" applyBorder="1" applyAlignment="1">
      <alignment horizontal="center" vertical="center"/>
    </xf>
    <xf numFmtId="9" fontId="30" fillId="0" borderId="46" xfId="0" applyNumberFormat="1" applyFont="1" applyBorder="1" applyAlignment="1">
      <alignment horizontal="center" vertical="center"/>
    </xf>
    <xf numFmtId="0" fontId="0" fillId="0" borderId="48" xfId="0" applyBorder="1" applyAlignment="1">
      <alignment horizontal="center" vertical="center"/>
    </xf>
    <xf numFmtId="9" fontId="43" fillId="0" borderId="27" xfId="0" applyNumberFormat="1" applyFont="1" applyBorder="1" applyAlignment="1">
      <alignment horizontal="center" vertical="center"/>
    </xf>
    <xf numFmtId="9" fontId="43" fillId="0" borderId="28" xfId="0" applyNumberFormat="1" applyFont="1" applyBorder="1" applyAlignment="1">
      <alignment horizontal="center" vertical="center"/>
    </xf>
    <xf numFmtId="9" fontId="43" fillId="0" borderId="29" xfId="0" applyNumberFormat="1" applyFont="1" applyBorder="1" applyAlignment="1">
      <alignment horizontal="center" vertical="center"/>
    </xf>
    <xf numFmtId="9" fontId="43" fillId="0" borderId="52" xfId="0" applyNumberFormat="1" applyFont="1" applyBorder="1" applyAlignment="1">
      <alignment horizontal="center" vertical="center"/>
    </xf>
    <xf numFmtId="9" fontId="43" fillId="0" borderId="53" xfId="0" applyNumberFormat="1" applyFont="1" applyBorder="1" applyAlignment="1">
      <alignment horizontal="center" vertical="center"/>
    </xf>
    <xf numFmtId="0" fontId="33" fillId="0" borderId="32" xfId="0" applyFont="1" applyBorder="1" applyAlignment="1">
      <alignment horizontal="center" vertical="center" wrapText="1"/>
    </xf>
    <xf numFmtId="0" fontId="33" fillId="0" borderId="46" xfId="0" applyFont="1" applyBorder="1" applyAlignment="1">
      <alignment horizontal="center" vertical="center" wrapText="1"/>
    </xf>
    <xf numFmtId="9" fontId="30" fillId="0" borderId="51" xfId="0" applyNumberFormat="1" applyFont="1" applyBorder="1" applyAlignment="1">
      <alignment horizontal="center" vertical="center"/>
    </xf>
    <xf numFmtId="9" fontId="30" fillId="0" borderId="71" xfId="0" applyNumberFormat="1" applyFont="1" applyBorder="1" applyAlignment="1">
      <alignment horizontal="center" vertical="center"/>
    </xf>
    <xf numFmtId="9" fontId="30" fillId="0" borderId="68" xfId="0" applyNumberFormat="1" applyFont="1" applyBorder="1" applyAlignment="1">
      <alignment horizontal="center" vertical="center"/>
    </xf>
    <xf numFmtId="9" fontId="30" fillId="0" borderId="73" xfId="0" applyNumberFormat="1" applyFont="1" applyBorder="1" applyAlignment="1">
      <alignment horizontal="center" vertical="center"/>
    </xf>
    <xf numFmtId="9" fontId="30" fillId="0" borderId="81" xfId="0" applyNumberFormat="1" applyFont="1" applyBorder="1" applyAlignment="1">
      <alignment horizontal="center" vertical="center"/>
    </xf>
    <xf numFmtId="9" fontId="32" fillId="0" borderId="69" xfId="0" applyNumberFormat="1" applyFont="1" applyBorder="1" applyAlignment="1">
      <alignment horizontal="center" vertical="center"/>
    </xf>
    <xf numFmtId="9" fontId="30" fillId="0" borderId="78" xfId="0" applyNumberFormat="1" applyFont="1" applyBorder="1" applyAlignment="1">
      <alignment horizontal="center" vertical="center"/>
    </xf>
    <xf numFmtId="9" fontId="32" fillId="0" borderId="27" xfId="0" applyNumberFormat="1" applyFont="1" applyBorder="1" applyAlignment="1">
      <alignment horizontal="center" vertical="center"/>
    </xf>
    <xf numFmtId="9" fontId="43" fillId="0" borderId="71" xfId="0" applyNumberFormat="1" applyFont="1" applyBorder="1" applyAlignment="1">
      <alignment horizontal="center" vertical="center"/>
    </xf>
    <xf numFmtId="9" fontId="43" fillId="0" borderId="68" xfId="0" applyNumberFormat="1" applyFont="1" applyBorder="1" applyAlignment="1">
      <alignment horizontal="center" vertical="center"/>
    </xf>
    <xf numFmtId="9" fontId="43" fillId="0" borderId="73" xfId="0" applyNumberFormat="1" applyFont="1" applyBorder="1" applyAlignment="1">
      <alignment horizontal="center" vertical="center"/>
    </xf>
    <xf numFmtId="9" fontId="30" fillId="0" borderId="83" xfId="0" applyNumberFormat="1" applyFont="1" applyBorder="1" applyAlignment="1">
      <alignment horizontal="center" vertical="center"/>
    </xf>
    <xf numFmtId="9" fontId="30" fillId="0" borderId="84" xfId="0" applyNumberFormat="1" applyFont="1" applyBorder="1" applyAlignment="1">
      <alignment horizontal="center" vertical="center"/>
    </xf>
    <xf numFmtId="9" fontId="30" fillId="0" borderId="85" xfId="0" applyNumberFormat="1" applyFont="1" applyBorder="1" applyAlignment="1">
      <alignment horizontal="center" vertical="center"/>
    </xf>
    <xf numFmtId="9" fontId="30" fillId="0" borderId="27" xfId="0" applyNumberFormat="1" applyFont="1" applyBorder="1" applyAlignment="1">
      <alignment horizontal="center" vertical="center"/>
    </xf>
    <xf numFmtId="9" fontId="32" fillId="0" borderId="70" xfId="0" applyNumberFormat="1" applyFont="1" applyBorder="1" applyAlignment="1">
      <alignment horizontal="center" vertical="center"/>
    </xf>
    <xf numFmtId="9" fontId="32" fillId="0" borderId="81" xfId="0" applyNumberFormat="1" applyFont="1" applyBorder="1" applyAlignment="1">
      <alignment horizontal="center" vertical="center"/>
    </xf>
    <xf numFmtId="9" fontId="30" fillId="0" borderId="86" xfId="0" applyNumberFormat="1" applyFont="1" applyBorder="1" applyAlignment="1">
      <alignment horizontal="center" vertical="center"/>
    </xf>
    <xf numFmtId="9" fontId="30" fillId="0" borderId="59" xfId="0" applyNumberFormat="1" applyFont="1" applyBorder="1" applyAlignment="1">
      <alignment horizontal="center" vertical="center"/>
    </xf>
    <xf numFmtId="9" fontId="30" fillId="0" borderId="87" xfId="0" applyNumberFormat="1" applyFont="1" applyBorder="1" applyAlignment="1">
      <alignment horizontal="center" vertical="center"/>
    </xf>
    <xf numFmtId="9" fontId="30" fillId="0" borderId="88" xfId="0" applyNumberFormat="1" applyFont="1" applyBorder="1" applyAlignment="1">
      <alignment horizontal="center" vertical="center"/>
    </xf>
    <xf numFmtId="9" fontId="30" fillId="0" borderId="45" xfId="0" applyNumberFormat="1" applyFont="1" applyBorder="1" applyAlignment="1">
      <alignment horizontal="center" vertical="center"/>
    </xf>
    <xf numFmtId="9" fontId="30" fillId="0" borderId="89" xfId="0" applyNumberFormat="1" applyFont="1" applyBorder="1" applyAlignment="1">
      <alignment horizontal="center" vertical="center"/>
    </xf>
    <xf numFmtId="9" fontId="30" fillId="0" borderId="35" xfId="0" applyNumberFormat="1" applyFont="1" applyBorder="1" applyAlignment="1">
      <alignment horizontal="center" vertical="center"/>
    </xf>
    <xf numFmtId="0" fontId="34" fillId="0" borderId="32" xfId="0" applyFont="1" applyBorder="1" applyAlignment="1">
      <alignment horizontal="center" vertical="center" wrapText="1"/>
    </xf>
    <xf numFmtId="0" fontId="34" fillId="0" borderId="46" xfId="0" applyFont="1" applyBorder="1" applyAlignment="1">
      <alignment horizontal="center" vertical="center" wrapText="1"/>
    </xf>
    <xf numFmtId="9" fontId="30" fillId="0" borderId="62" xfId="0" applyNumberFormat="1" applyFont="1" applyBorder="1" applyAlignment="1">
      <alignment horizontal="center" vertical="center"/>
    </xf>
    <xf numFmtId="9" fontId="30" fillId="0" borderId="50" xfId="0" applyNumberFormat="1"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synthese_classe_2010" xfId="50"/>
    <cellStyle name="Percent" xfId="51"/>
    <cellStyle name="Pourcentage 2"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6">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patternType="solid">
          <fgColor indexed="41"/>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1619250</xdr:colOff>
      <xdr:row>8</xdr:row>
      <xdr:rowOff>114300</xdr:rowOff>
    </xdr:from>
    <xdr:to>
      <xdr:col>2</xdr:col>
      <xdr:colOff>1981200</xdr:colOff>
      <xdr:row>9</xdr:row>
      <xdr:rowOff>152400</xdr:rowOff>
    </xdr:to>
    <xdr:sp>
      <xdr:nvSpPr>
        <xdr:cNvPr id="1" name="Line 1"/>
        <xdr:cNvSpPr>
          <a:spLocks/>
        </xdr:cNvSpPr>
      </xdr:nvSpPr>
      <xdr:spPr>
        <a:xfrm>
          <a:off x="2286000" y="1676400"/>
          <a:ext cx="361950" cy="238125"/>
        </a:xfrm>
        <a:prstGeom prst="line">
          <a:avLst/>
        </a:prstGeom>
        <a:noFill/>
        <a:ln w="25560"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DH88"/>
  <sheetViews>
    <sheetView showGridLines="0" tabSelected="1" zoomScalePageLayoutView="0" workbookViewId="0" topLeftCell="A1">
      <pane xSplit="3" topLeftCell="D1" activePane="topRight" state="frozen"/>
      <selection pane="topLeft" activeCell="A1" sqref="A1"/>
      <selection pane="topRight" activeCell="A2" sqref="A2:C7"/>
    </sheetView>
  </sheetViews>
  <sheetFormatPr defaultColWidth="11.7109375" defaultRowHeight="12.75"/>
  <cols>
    <col min="1" max="1" width="4.57421875" style="2" customWidth="1"/>
    <col min="2" max="2" width="5.421875" style="2" customWidth="1"/>
    <col min="3" max="3" width="30.57421875" style="2" customWidth="1"/>
    <col min="4" max="4" width="0.13671875" style="2" customWidth="1"/>
    <col min="5" max="103" width="3.57421875" style="8" customWidth="1"/>
    <col min="104" max="104" width="4.00390625" style="8" customWidth="1"/>
    <col min="105" max="105" width="3.57421875" style="2" customWidth="1"/>
    <col min="106" max="106" width="10.00390625" style="2" customWidth="1"/>
    <col min="107" max="107" width="10.00390625" style="22" customWidth="1"/>
    <col min="108" max="109" width="10.00390625" style="2" customWidth="1"/>
    <col min="110" max="111" width="10.00390625" style="119" customWidth="1"/>
    <col min="112" max="112" width="10.00390625" style="2" customWidth="1"/>
    <col min="113" max="16384" width="11.7109375" style="2" customWidth="1"/>
  </cols>
  <sheetData>
    <row r="2" spans="1:104" ht="15" customHeight="1">
      <c r="A2" s="190" t="s">
        <v>156</v>
      </c>
      <c r="B2" s="190"/>
      <c r="C2" s="190"/>
      <c r="D2" s="191"/>
      <c r="E2" s="3"/>
      <c r="F2" s="3"/>
      <c r="G2" s="194" t="s">
        <v>30</v>
      </c>
      <c r="H2" s="194"/>
      <c r="I2" s="3">
        <v>1</v>
      </c>
      <c r="J2" s="4" t="s">
        <v>31</v>
      </c>
      <c r="K2" s="3"/>
      <c r="L2" s="3"/>
      <c r="M2" s="3"/>
      <c r="N2" s="3"/>
      <c r="O2" s="3"/>
      <c r="P2" s="3"/>
      <c r="Q2" s="3"/>
      <c r="R2" s="3"/>
      <c r="S2" s="3"/>
      <c r="T2" s="3"/>
      <c r="U2" s="3"/>
      <c r="V2" s="3"/>
      <c r="W2" s="3"/>
      <c r="X2" s="3"/>
      <c r="Y2" s="3"/>
      <c r="Z2" s="3"/>
      <c r="AA2" s="3"/>
      <c r="AB2" s="3"/>
      <c r="AC2" s="3"/>
      <c r="AD2" s="3"/>
      <c r="AE2" s="3"/>
      <c r="AF2" s="5"/>
      <c r="AG2" s="3"/>
      <c r="AH2" s="3"/>
      <c r="AI2" s="4"/>
      <c r="AJ2" s="3"/>
      <c r="AK2" s="3"/>
      <c r="AL2" s="3"/>
      <c r="AM2" s="3"/>
      <c r="AN2" s="3"/>
      <c r="AO2" s="3"/>
      <c r="AP2" s="3"/>
      <c r="AQ2" s="3"/>
      <c r="AR2" s="3"/>
      <c r="AS2" s="3"/>
      <c r="AT2" s="3"/>
      <c r="AU2" s="3"/>
      <c r="AV2" s="3"/>
      <c r="AW2" s="3"/>
      <c r="AX2" s="3"/>
      <c r="AY2" s="3"/>
      <c r="AZ2" s="3"/>
      <c r="BA2" s="3"/>
      <c r="BB2" s="3"/>
      <c r="BC2" s="3"/>
      <c r="BD2" s="3"/>
      <c r="BE2" s="3"/>
      <c r="BF2" s="3"/>
      <c r="BG2" s="5"/>
      <c r="BH2" s="3"/>
      <c r="BI2" s="3"/>
      <c r="BJ2" s="3"/>
      <c r="BK2" s="3"/>
      <c r="BL2" s="3"/>
      <c r="BM2" s="3"/>
      <c r="BN2" s="3"/>
      <c r="BO2" s="3"/>
      <c r="BP2" s="3"/>
      <c r="BQ2" s="3"/>
      <c r="BR2" s="3"/>
      <c r="BS2" s="3"/>
      <c r="BT2" s="3"/>
      <c r="BU2" s="3"/>
      <c r="BV2" s="3"/>
      <c r="BW2" s="3"/>
      <c r="BX2" s="4"/>
      <c r="BY2" s="3"/>
      <c r="BZ2" s="3"/>
      <c r="CA2" s="3"/>
      <c r="CB2" s="3"/>
      <c r="CC2" s="3"/>
      <c r="CD2" s="3"/>
      <c r="CE2" s="3"/>
      <c r="CF2" s="3"/>
      <c r="CG2" s="3"/>
      <c r="CH2" s="5"/>
      <c r="CI2" s="3"/>
      <c r="CJ2" s="3"/>
      <c r="CK2" s="3"/>
      <c r="CL2" s="3"/>
      <c r="CM2" s="3"/>
      <c r="CN2" s="3"/>
      <c r="CO2" s="3"/>
      <c r="CP2" s="3"/>
      <c r="CQ2" s="3"/>
      <c r="CR2" s="3"/>
      <c r="CS2" s="3"/>
      <c r="CT2" s="3"/>
      <c r="CU2" s="3"/>
      <c r="CV2" s="3"/>
      <c r="CW2" s="3"/>
      <c r="CX2" s="3"/>
      <c r="CY2" s="3"/>
      <c r="CZ2" s="3"/>
    </row>
    <row r="3" spans="1:104" ht="15" customHeight="1">
      <c r="A3" s="190"/>
      <c r="B3" s="190"/>
      <c r="C3" s="190"/>
      <c r="D3" s="192"/>
      <c r="E3" s="3"/>
      <c r="F3" s="3"/>
      <c r="G3" s="194" t="s">
        <v>30</v>
      </c>
      <c r="H3" s="194"/>
      <c r="I3" s="3">
        <v>3</v>
      </c>
      <c r="J3" s="6" t="s">
        <v>40</v>
      </c>
      <c r="K3" s="3"/>
      <c r="L3" s="3"/>
      <c r="M3" s="3"/>
      <c r="N3" s="3"/>
      <c r="O3" s="3"/>
      <c r="P3" s="3"/>
      <c r="Q3" s="3"/>
      <c r="R3" s="3"/>
      <c r="S3" s="3"/>
      <c r="T3" s="3"/>
      <c r="U3" s="3"/>
      <c r="V3" s="3"/>
      <c r="W3" s="3"/>
      <c r="X3" s="3"/>
      <c r="Y3" s="3"/>
      <c r="Z3" s="3"/>
      <c r="AA3" s="3"/>
      <c r="AB3" s="3"/>
      <c r="AC3" s="3"/>
      <c r="AD3" s="3"/>
      <c r="AE3" s="3"/>
      <c r="AF3" s="5"/>
      <c r="AG3" s="3"/>
      <c r="AH3" s="3"/>
      <c r="AI3" s="4"/>
      <c r="AJ3" s="3"/>
      <c r="AK3" s="3"/>
      <c r="AL3" s="3"/>
      <c r="AM3" s="3"/>
      <c r="AN3" s="3"/>
      <c r="AO3" s="3"/>
      <c r="AP3" s="3"/>
      <c r="AQ3" s="3"/>
      <c r="AR3" s="3"/>
      <c r="AS3" s="3"/>
      <c r="AT3" s="3"/>
      <c r="AU3" s="3"/>
      <c r="AV3" s="3"/>
      <c r="AW3" s="3"/>
      <c r="AX3" s="3"/>
      <c r="AY3" s="3"/>
      <c r="AZ3" s="3"/>
      <c r="BA3" s="3"/>
      <c r="BB3" s="3"/>
      <c r="BC3" s="3"/>
      <c r="BD3" s="3"/>
      <c r="BE3" s="3"/>
      <c r="BF3" s="3"/>
      <c r="BG3" s="5"/>
      <c r="BH3" s="3"/>
      <c r="BI3" s="3"/>
      <c r="BJ3" s="3"/>
      <c r="BK3" s="3"/>
      <c r="BL3" s="3"/>
      <c r="BM3" s="3"/>
      <c r="BN3" s="3"/>
      <c r="BO3" s="3"/>
      <c r="BP3" s="3"/>
      <c r="BQ3" s="3"/>
      <c r="BR3" s="3"/>
      <c r="BS3" s="3"/>
      <c r="BT3" s="3"/>
      <c r="BU3" s="3"/>
      <c r="BV3" s="3"/>
      <c r="BW3" s="3"/>
      <c r="BX3" s="4"/>
      <c r="BY3" s="3"/>
      <c r="BZ3" s="3"/>
      <c r="CA3" s="3"/>
      <c r="CB3" s="3"/>
      <c r="CC3" s="3"/>
      <c r="CD3" s="3"/>
      <c r="CE3" s="3"/>
      <c r="CF3" s="3"/>
      <c r="CG3" s="3"/>
      <c r="CH3" s="5"/>
      <c r="CI3" s="3"/>
      <c r="CJ3" s="3"/>
      <c r="CK3" s="3"/>
      <c r="CL3" s="3"/>
      <c r="CM3" s="3"/>
      <c r="CN3" s="3"/>
      <c r="CO3" s="3"/>
      <c r="CP3" s="3"/>
      <c r="CQ3" s="3"/>
      <c r="CR3" s="3"/>
      <c r="CS3" s="3"/>
      <c r="CT3" s="3"/>
      <c r="CU3" s="3"/>
      <c r="CV3" s="3"/>
      <c r="CW3" s="3"/>
      <c r="CX3" s="3"/>
      <c r="CY3" s="3"/>
      <c r="CZ3" s="3"/>
    </row>
    <row r="4" spans="1:104" ht="15" customHeight="1">
      <c r="A4" s="190"/>
      <c r="B4" s="190"/>
      <c r="C4" s="190"/>
      <c r="D4" s="192"/>
      <c r="E4" s="3"/>
      <c r="F4" s="3"/>
      <c r="G4" s="194" t="s">
        <v>30</v>
      </c>
      <c r="H4" s="194"/>
      <c r="I4" s="3">
        <v>4</v>
      </c>
      <c r="J4" s="6" t="s">
        <v>41</v>
      </c>
      <c r="K4" s="3"/>
      <c r="L4" s="3"/>
      <c r="M4" s="3"/>
      <c r="N4" s="3"/>
      <c r="O4" s="3"/>
      <c r="P4" s="3"/>
      <c r="Q4" s="3"/>
      <c r="R4" s="3"/>
      <c r="S4" s="3"/>
      <c r="T4" s="3"/>
      <c r="U4" s="3"/>
      <c r="V4" s="3"/>
      <c r="W4" s="3"/>
      <c r="X4" s="3"/>
      <c r="Y4" s="3"/>
      <c r="Z4" s="3"/>
      <c r="AA4" s="3"/>
      <c r="AB4" s="3"/>
      <c r="AC4" s="3"/>
      <c r="AD4" s="3"/>
      <c r="AE4" s="3"/>
      <c r="AF4" s="5"/>
      <c r="AG4" s="3"/>
      <c r="AH4" s="3"/>
      <c r="AI4" s="4"/>
      <c r="AJ4" s="3"/>
      <c r="AK4" s="3"/>
      <c r="AL4" s="3"/>
      <c r="AM4" s="3"/>
      <c r="AN4" s="3"/>
      <c r="AO4" s="3"/>
      <c r="AP4" s="3"/>
      <c r="AQ4" s="3"/>
      <c r="AR4" s="3"/>
      <c r="AS4" s="3"/>
      <c r="AT4" s="3"/>
      <c r="AU4" s="3"/>
      <c r="AV4" s="3"/>
      <c r="AW4" s="3"/>
      <c r="AX4" s="3"/>
      <c r="AY4" s="3"/>
      <c r="AZ4" s="3"/>
      <c r="BA4" s="3"/>
      <c r="BB4" s="3"/>
      <c r="BC4" s="3"/>
      <c r="BD4" s="3"/>
      <c r="BE4" s="3"/>
      <c r="BF4" s="3"/>
      <c r="BG4" s="5"/>
      <c r="BH4" s="3"/>
      <c r="BI4" s="3"/>
      <c r="BJ4" s="3"/>
      <c r="BK4" s="3"/>
      <c r="BL4" s="3"/>
      <c r="BM4" s="3"/>
      <c r="BN4" s="3"/>
      <c r="BO4" s="3"/>
      <c r="BP4" s="3"/>
      <c r="BQ4" s="3"/>
      <c r="BR4" s="3"/>
      <c r="BS4" s="3"/>
      <c r="BT4" s="3"/>
      <c r="BU4" s="3"/>
      <c r="BV4" s="3"/>
      <c r="BW4" s="3"/>
      <c r="BX4" s="4"/>
      <c r="BY4" s="3"/>
      <c r="BZ4" s="3"/>
      <c r="CA4" s="3"/>
      <c r="CB4" s="3"/>
      <c r="CC4" s="3"/>
      <c r="CD4" s="3"/>
      <c r="CE4" s="3"/>
      <c r="CF4" s="3"/>
      <c r="CG4" s="3"/>
      <c r="CH4" s="5"/>
      <c r="CI4" s="3"/>
      <c r="CJ4" s="3"/>
      <c r="CK4" s="3"/>
      <c r="CL4" s="3"/>
      <c r="CM4" s="3"/>
      <c r="CN4" s="3"/>
      <c r="CO4" s="3"/>
      <c r="CP4" s="3"/>
      <c r="CQ4" s="3"/>
      <c r="CR4" s="3"/>
      <c r="CS4" s="3"/>
      <c r="CT4" s="3"/>
      <c r="CU4" s="3"/>
      <c r="CV4" s="3"/>
      <c r="CW4" s="3"/>
      <c r="CX4" s="3"/>
      <c r="CY4" s="3"/>
      <c r="CZ4" s="3"/>
    </row>
    <row r="5" spans="1:104" ht="15" customHeight="1">
      <c r="A5" s="190"/>
      <c r="B5" s="190"/>
      <c r="C5" s="190"/>
      <c r="D5" s="192"/>
      <c r="E5" s="3"/>
      <c r="F5" s="3"/>
      <c r="G5" s="194" t="s">
        <v>30</v>
      </c>
      <c r="H5" s="194"/>
      <c r="I5" s="3">
        <v>9</v>
      </c>
      <c r="J5" s="4" t="s">
        <v>32</v>
      </c>
      <c r="K5" s="3"/>
      <c r="L5" s="3"/>
      <c r="M5" s="3"/>
      <c r="N5" s="3"/>
      <c r="O5" s="3"/>
      <c r="P5" s="3"/>
      <c r="Q5" s="3"/>
      <c r="R5" s="3"/>
      <c r="S5" s="3"/>
      <c r="T5" s="3"/>
      <c r="U5" s="3"/>
      <c r="V5" s="3"/>
      <c r="W5" s="3"/>
      <c r="X5" s="3"/>
      <c r="Y5" s="3"/>
      <c r="Z5" s="3"/>
      <c r="AA5" s="3"/>
      <c r="AB5" s="3"/>
      <c r="AC5" s="3"/>
      <c r="AD5" s="3"/>
      <c r="AE5" s="3"/>
      <c r="AF5" s="5"/>
      <c r="AG5" s="3"/>
      <c r="AH5" s="3"/>
      <c r="AI5" s="4"/>
      <c r="AJ5" s="3"/>
      <c r="AK5" s="3"/>
      <c r="AL5" s="3"/>
      <c r="AM5" s="3"/>
      <c r="AN5" s="3"/>
      <c r="AO5" s="3"/>
      <c r="AP5" s="3"/>
      <c r="AQ5" s="3"/>
      <c r="AR5" s="3"/>
      <c r="AS5" s="3"/>
      <c r="AT5" s="3"/>
      <c r="AU5" s="3"/>
      <c r="AV5" s="3"/>
      <c r="AW5" s="3"/>
      <c r="AX5" s="3"/>
      <c r="AY5" s="3"/>
      <c r="AZ5" s="3"/>
      <c r="BA5" s="3"/>
      <c r="BB5" s="3"/>
      <c r="BC5" s="3"/>
      <c r="BD5" s="3"/>
      <c r="BE5" s="3"/>
      <c r="BF5" s="3"/>
      <c r="BG5" s="5"/>
      <c r="BH5" s="3"/>
      <c r="BI5" s="3"/>
      <c r="BJ5" s="3"/>
      <c r="BK5" s="3"/>
      <c r="BL5" s="3"/>
      <c r="BM5" s="3"/>
      <c r="BN5" s="3"/>
      <c r="BO5" s="3"/>
      <c r="BP5" s="3"/>
      <c r="BQ5" s="3"/>
      <c r="BR5" s="3"/>
      <c r="BS5" s="3"/>
      <c r="BT5" s="3"/>
      <c r="BU5" s="3"/>
      <c r="BV5" s="3"/>
      <c r="BW5" s="3"/>
      <c r="BX5" s="4"/>
      <c r="BY5" s="3"/>
      <c r="BZ5" s="3"/>
      <c r="CA5" s="3"/>
      <c r="CB5" s="3"/>
      <c r="CC5" s="3"/>
      <c r="CD5" s="3"/>
      <c r="CE5" s="3"/>
      <c r="CF5" s="3"/>
      <c r="CG5" s="3"/>
      <c r="CH5" s="5"/>
      <c r="CI5" s="3"/>
      <c r="CJ5" s="3"/>
      <c r="CK5" s="3"/>
      <c r="CL5" s="3"/>
      <c r="CM5" s="3"/>
      <c r="CN5" s="3"/>
      <c r="CO5" s="3"/>
      <c r="CP5" s="3"/>
      <c r="CQ5" s="3"/>
      <c r="CR5" s="3"/>
      <c r="CS5" s="3"/>
      <c r="CT5" s="3"/>
      <c r="CU5" s="3"/>
      <c r="CV5" s="3"/>
      <c r="CW5" s="3"/>
      <c r="CX5" s="3"/>
      <c r="CY5" s="3"/>
      <c r="CZ5" s="3"/>
    </row>
    <row r="6" spans="1:104" ht="15" customHeight="1">
      <c r="A6" s="190"/>
      <c r="B6" s="190"/>
      <c r="C6" s="190"/>
      <c r="D6" s="192"/>
      <c r="E6" s="3"/>
      <c r="F6" s="3"/>
      <c r="G6" s="194" t="s">
        <v>30</v>
      </c>
      <c r="H6" s="194"/>
      <c r="I6" s="3">
        <v>0</v>
      </c>
      <c r="J6" s="4" t="s">
        <v>33</v>
      </c>
      <c r="K6" s="3"/>
      <c r="L6" s="3"/>
      <c r="M6" s="3"/>
      <c r="N6" s="3"/>
      <c r="O6" s="3"/>
      <c r="P6" s="3"/>
      <c r="Q6" s="3"/>
      <c r="R6" s="3"/>
      <c r="S6" s="3"/>
      <c r="T6" s="3"/>
      <c r="U6" s="3"/>
      <c r="V6" s="3"/>
      <c r="W6" s="3"/>
      <c r="X6" s="3"/>
      <c r="Y6" s="3"/>
      <c r="Z6" s="3"/>
      <c r="AA6" s="3"/>
      <c r="AB6" s="3"/>
      <c r="AC6" s="3"/>
      <c r="AD6" s="3"/>
      <c r="AE6" s="3"/>
      <c r="AF6" s="5"/>
      <c r="AG6" s="3"/>
      <c r="AH6" s="3"/>
      <c r="AI6" s="6"/>
      <c r="AJ6" s="3"/>
      <c r="AK6" s="3"/>
      <c r="AL6" s="3"/>
      <c r="AM6" s="3"/>
      <c r="AN6" s="3"/>
      <c r="AO6" s="3"/>
      <c r="AP6" s="3"/>
      <c r="AQ6" s="3"/>
      <c r="AR6" s="3"/>
      <c r="AS6" s="3"/>
      <c r="AT6" s="3"/>
      <c r="AU6" s="3"/>
      <c r="AV6" s="3"/>
      <c r="AW6" s="3"/>
      <c r="AX6" s="3"/>
      <c r="AY6" s="3"/>
      <c r="AZ6" s="3"/>
      <c r="BA6" s="3"/>
      <c r="BB6" s="3"/>
      <c r="BC6" s="3"/>
      <c r="BD6" s="3"/>
      <c r="BE6" s="3"/>
      <c r="BF6" s="3"/>
      <c r="BG6" s="5"/>
      <c r="BH6" s="3"/>
      <c r="BI6" s="3"/>
      <c r="BJ6" s="3"/>
      <c r="BK6" s="3"/>
      <c r="BL6" s="3"/>
      <c r="BM6" s="3"/>
      <c r="BN6" s="3"/>
      <c r="BO6" s="3"/>
      <c r="BP6" s="3"/>
      <c r="BQ6" s="3"/>
      <c r="BR6" s="3"/>
      <c r="BS6" s="3"/>
      <c r="BT6" s="3"/>
      <c r="BU6" s="3"/>
      <c r="BV6" s="3"/>
      <c r="BW6" s="3"/>
      <c r="BX6" s="6"/>
      <c r="BY6" s="3"/>
      <c r="BZ6" s="3"/>
      <c r="CA6" s="3"/>
      <c r="CB6" s="3"/>
      <c r="CC6" s="3"/>
      <c r="CD6" s="3"/>
      <c r="CE6" s="3"/>
      <c r="CF6" s="3"/>
      <c r="CG6" s="3"/>
      <c r="CH6" s="5"/>
      <c r="CI6" s="3"/>
      <c r="CJ6" s="3"/>
      <c r="CK6" s="3"/>
      <c r="CL6" s="3"/>
      <c r="CM6" s="3"/>
      <c r="CN6" s="3"/>
      <c r="CO6" s="3"/>
      <c r="CP6" s="3"/>
      <c r="CQ6" s="3"/>
      <c r="CR6" s="3"/>
      <c r="CS6" s="3"/>
      <c r="CT6" s="3"/>
      <c r="CU6" s="3"/>
      <c r="CV6" s="3"/>
      <c r="CW6" s="3"/>
      <c r="CX6" s="3"/>
      <c r="CY6" s="3"/>
      <c r="CZ6" s="3"/>
    </row>
    <row r="7" spans="1:104" ht="15" customHeight="1">
      <c r="A7" s="190"/>
      <c r="B7" s="190"/>
      <c r="C7" s="190"/>
      <c r="D7" s="193"/>
      <c r="E7" s="3"/>
      <c r="F7" s="3"/>
      <c r="G7" s="194" t="s">
        <v>30</v>
      </c>
      <c r="H7" s="194"/>
      <c r="I7" s="3" t="s">
        <v>34</v>
      </c>
      <c r="J7" s="6" t="s">
        <v>35</v>
      </c>
      <c r="K7" s="3"/>
      <c r="L7" s="3"/>
      <c r="M7" s="3"/>
      <c r="N7" s="3"/>
      <c r="O7" s="3"/>
      <c r="P7" s="3"/>
      <c r="Q7" s="3"/>
      <c r="R7" s="3"/>
      <c r="S7" s="3"/>
      <c r="T7" s="3"/>
      <c r="U7" s="3"/>
      <c r="V7" s="3"/>
      <c r="W7" s="3"/>
      <c r="X7" s="3"/>
      <c r="Y7" s="3"/>
      <c r="Z7" s="3"/>
      <c r="AA7" s="3"/>
      <c r="AB7" s="3"/>
      <c r="AC7" s="3"/>
      <c r="AD7" s="3"/>
      <c r="AE7" s="3"/>
      <c r="AF7" s="5"/>
      <c r="AG7" s="3"/>
      <c r="AH7" s="3"/>
      <c r="AI7" s="6"/>
      <c r="AJ7" s="3"/>
      <c r="AK7" s="3"/>
      <c r="AL7" s="3"/>
      <c r="AM7" s="3"/>
      <c r="AN7" s="3"/>
      <c r="AO7" s="3"/>
      <c r="AP7" s="3"/>
      <c r="AQ7" s="3"/>
      <c r="AR7" s="3"/>
      <c r="AS7" s="3"/>
      <c r="AT7" s="3"/>
      <c r="AU7" s="3"/>
      <c r="AV7" s="3"/>
      <c r="AW7" s="3"/>
      <c r="AX7" s="3"/>
      <c r="AY7" s="3"/>
      <c r="AZ7" s="3"/>
      <c r="BA7" s="3"/>
      <c r="BB7" s="3"/>
      <c r="BC7" s="3"/>
      <c r="BD7" s="3"/>
      <c r="BE7" s="3"/>
      <c r="BF7" s="3"/>
      <c r="BG7" s="5"/>
      <c r="BH7" s="3"/>
      <c r="BI7" s="3"/>
      <c r="BJ7" s="3"/>
      <c r="BK7" s="3"/>
      <c r="BL7" s="3"/>
      <c r="BM7" s="3"/>
      <c r="BN7" s="3"/>
      <c r="BO7" s="3"/>
      <c r="BP7" s="3"/>
      <c r="BQ7" s="3"/>
      <c r="BR7" s="3"/>
      <c r="BS7" s="3"/>
      <c r="BT7" s="3"/>
      <c r="BU7" s="3"/>
      <c r="BV7" s="3"/>
      <c r="BW7" s="3"/>
      <c r="BX7" s="6"/>
      <c r="BY7" s="3"/>
      <c r="BZ7" s="3"/>
      <c r="CA7" s="3"/>
      <c r="CB7" s="3"/>
      <c r="CC7" s="3"/>
      <c r="CD7" s="3"/>
      <c r="CE7" s="3"/>
      <c r="CF7" s="3"/>
      <c r="CG7" s="3"/>
      <c r="CH7" s="5"/>
      <c r="CI7" s="3"/>
      <c r="CJ7" s="3"/>
      <c r="CK7" s="3"/>
      <c r="CL7" s="3"/>
      <c r="CM7" s="3"/>
      <c r="CN7" s="3"/>
      <c r="CO7" s="3"/>
      <c r="CP7" s="3"/>
      <c r="CQ7" s="3"/>
      <c r="CR7" s="3"/>
      <c r="CS7" s="3"/>
      <c r="CT7" s="3"/>
      <c r="CU7" s="3"/>
      <c r="CV7" s="3"/>
      <c r="CW7" s="3"/>
      <c r="CX7" s="3"/>
      <c r="CY7" s="3"/>
      <c r="CZ7" s="3"/>
    </row>
    <row r="8" spans="1:4" ht="18">
      <c r="A8" s="7"/>
      <c r="B8" s="7"/>
      <c r="D8" s="7"/>
    </row>
    <row r="9" spans="3:5" ht="15.75" thickBot="1">
      <c r="C9" s="9" t="s">
        <v>36</v>
      </c>
      <c r="E9" s="10" t="s">
        <v>37</v>
      </c>
    </row>
    <row r="10" spans="3:112" ht="15">
      <c r="C10" s="11" t="s">
        <v>29</v>
      </c>
      <c r="D10" s="11"/>
      <c r="E10" s="12">
        <v>1</v>
      </c>
      <c r="F10" s="12">
        <v>2</v>
      </c>
      <c r="G10" s="12">
        <v>3</v>
      </c>
      <c r="H10" s="12">
        <v>4</v>
      </c>
      <c r="I10" s="12">
        <v>5</v>
      </c>
      <c r="J10" s="12">
        <v>6</v>
      </c>
      <c r="K10" s="12">
        <v>7</v>
      </c>
      <c r="L10" s="12">
        <v>8</v>
      </c>
      <c r="M10" s="13">
        <v>9</v>
      </c>
      <c r="N10" s="14">
        <v>10</v>
      </c>
      <c r="O10" s="12">
        <v>11</v>
      </c>
      <c r="P10" s="12">
        <v>12</v>
      </c>
      <c r="Q10" s="12">
        <v>13</v>
      </c>
      <c r="R10" s="12">
        <v>14</v>
      </c>
      <c r="S10" s="12">
        <v>15</v>
      </c>
      <c r="T10" s="12">
        <v>16</v>
      </c>
      <c r="U10" s="12">
        <v>17</v>
      </c>
      <c r="V10" s="12">
        <v>18</v>
      </c>
      <c r="W10" s="13">
        <v>19</v>
      </c>
      <c r="X10" s="12">
        <v>20</v>
      </c>
      <c r="Y10" s="12">
        <v>21</v>
      </c>
      <c r="Z10" s="12">
        <v>22</v>
      </c>
      <c r="AA10" s="12">
        <v>23</v>
      </c>
      <c r="AB10" s="12">
        <v>24</v>
      </c>
      <c r="AC10" s="12">
        <v>25</v>
      </c>
      <c r="AD10" s="12">
        <v>26</v>
      </c>
      <c r="AE10" s="13">
        <v>27</v>
      </c>
      <c r="AF10" s="12">
        <v>28</v>
      </c>
      <c r="AG10" s="12">
        <v>29</v>
      </c>
      <c r="AH10" s="12">
        <v>30</v>
      </c>
      <c r="AI10" s="12">
        <v>31</v>
      </c>
      <c r="AJ10" s="12">
        <v>32</v>
      </c>
      <c r="AK10" s="12">
        <v>33</v>
      </c>
      <c r="AL10" s="12">
        <v>34</v>
      </c>
      <c r="AM10" s="12">
        <v>35</v>
      </c>
      <c r="AN10" s="12">
        <v>36</v>
      </c>
      <c r="AO10" s="12">
        <v>37</v>
      </c>
      <c r="AP10" s="12">
        <v>38</v>
      </c>
      <c r="AQ10" s="12">
        <v>39</v>
      </c>
      <c r="AR10" s="12">
        <v>40</v>
      </c>
      <c r="AS10" s="12">
        <v>41</v>
      </c>
      <c r="AT10" s="13">
        <v>42</v>
      </c>
      <c r="AU10" s="12">
        <v>43</v>
      </c>
      <c r="AV10" s="12">
        <v>44</v>
      </c>
      <c r="AW10" s="12">
        <v>45</v>
      </c>
      <c r="AX10" s="12">
        <v>46</v>
      </c>
      <c r="AY10" s="12">
        <v>47</v>
      </c>
      <c r="AZ10" s="12">
        <v>48</v>
      </c>
      <c r="BA10" s="12">
        <v>49</v>
      </c>
      <c r="BB10" s="12">
        <v>50</v>
      </c>
      <c r="BC10" s="13">
        <v>51</v>
      </c>
      <c r="BD10" s="12">
        <v>52</v>
      </c>
      <c r="BE10" s="12">
        <v>53</v>
      </c>
      <c r="BF10" s="12">
        <v>54</v>
      </c>
      <c r="BG10" s="12">
        <v>55</v>
      </c>
      <c r="BH10" s="12">
        <v>56</v>
      </c>
      <c r="BI10" s="13">
        <v>57</v>
      </c>
      <c r="BJ10" s="12">
        <v>58</v>
      </c>
      <c r="BK10" s="12">
        <v>59</v>
      </c>
      <c r="BL10" s="12">
        <v>60</v>
      </c>
      <c r="BM10" s="12">
        <v>61</v>
      </c>
      <c r="BN10" s="12">
        <v>62</v>
      </c>
      <c r="BO10" s="13">
        <v>63</v>
      </c>
      <c r="BP10" s="12">
        <v>64</v>
      </c>
      <c r="BQ10" s="12">
        <v>65</v>
      </c>
      <c r="BR10" s="12">
        <v>66</v>
      </c>
      <c r="BS10" s="12">
        <v>67</v>
      </c>
      <c r="BT10" s="12">
        <v>68</v>
      </c>
      <c r="BU10" s="12">
        <v>69</v>
      </c>
      <c r="BV10" s="12">
        <v>70</v>
      </c>
      <c r="BW10" s="12">
        <v>71</v>
      </c>
      <c r="BX10" s="12">
        <v>72</v>
      </c>
      <c r="BY10" s="12">
        <v>73</v>
      </c>
      <c r="BZ10" s="13">
        <v>74</v>
      </c>
      <c r="CA10" s="12">
        <v>75</v>
      </c>
      <c r="CB10" s="12">
        <v>76</v>
      </c>
      <c r="CC10" s="12">
        <v>77</v>
      </c>
      <c r="CD10" s="12">
        <v>78</v>
      </c>
      <c r="CE10" s="12">
        <v>79</v>
      </c>
      <c r="CF10" s="12">
        <v>80</v>
      </c>
      <c r="CG10" s="12">
        <v>81</v>
      </c>
      <c r="CH10" s="12">
        <v>82</v>
      </c>
      <c r="CI10" s="13">
        <v>83</v>
      </c>
      <c r="CJ10" s="12">
        <v>84</v>
      </c>
      <c r="CK10" s="12">
        <v>85</v>
      </c>
      <c r="CL10" s="12">
        <v>86</v>
      </c>
      <c r="CM10" s="12">
        <v>87</v>
      </c>
      <c r="CN10" s="12">
        <v>88</v>
      </c>
      <c r="CO10" s="13">
        <v>89</v>
      </c>
      <c r="CP10" s="12">
        <v>90</v>
      </c>
      <c r="CQ10" s="12">
        <v>91</v>
      </c>
      <c r="CR10" s="12">
        <v>92</v>
      </c>
      <c r="CS10" s="12">
        <v>93</v>
      </c>
      <c r="CT10" s="12">
        <v>94</v>
      </c>
      <c r="CU10" s="13">
        <v>95</v>
      </c>
      <c r="CV10" s="14">
        <v>96</v>
      </c>
      <c r="CW10" s="12">
        <v>97</v>
      </c>
      <c r="CX10" s="14">
        <v>98</v>
      </c>
      <c r="CY10" s="12">
        <v>99</v>
      </c>
      <c r="CZ10" s="12">
        <v>100</v>
      </c>
      <c r="DB10" s="122"/>
      <c r="DC10" s="93" t="s">
        <v>72</v>
      </c>
      <c r="DD10" s="121"/>
      <c r="DE10" s="89"/>
      <c r="DF10" s="120" t="s">
        <v>73</v>
      </c>
      <c r="DG10" s="120"/>
      <c r="DH10" s="89"/>
    </row>
    <row r="11" spans="2:112" ht="15">
      <c r="B11" s="15">
        <v>1</v>
      </c>
      <c r="C11" s="16" t="s">
        <v>81</v>
      </c>
      <c r="D11" s="17">
        <v>0</v>
      </c>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86"/>
      <c r="CB11" s="186"/>
      <c r="CC11" s="186"/>
      <c r="CD11" s="186"/>
      <c r="CE11" s="186"/>
      <c r="CF11" s="186"/>
      <c r="CG11" s="186"/>
      <c r="CH11" s="186"/>
      <c r="CI11" s="186"/>
      <c r="CJ11" s="186"/>
      <c r="CK11" s="186"/>
      <c r="CL11" s="186"/>
      <c r="CM11" s="186"/>
      <c r="CN11" s="186"/>
      <c r="CO11" s="186"/>
      <c r="CP11" s="186"/>
      <c r="CQ11" s="186"/>
      <c r="CR11" s="186"/>
      <c r="CS11" s="186"/>
      <c r="CT11" s="186"/>
      <c r="CU11" s="186"/>
      <c r="CV11" s="186"/>
      <c r="CW11" s="186"/>
      <c r="CX11" s="186"/>
      <c r="CY11" s="186"/>
      <c r="CZ11" s="186"/>
      <c r="DB11" s="117"/>
      <c r="DC11" s="94">
        <f>COUNTIF(E11:BL11,1)</f>
        <v>0</v>
      </c>
      <c r="DD11" s="116" t="str">
        <f>IF(DC11&lt;&gt;0,DC11,"-")</f>
        <v>-</v>
      </c>
      <c r="DE11" s="90"/>
      <c r="DF11" s="116">
        <f>COUNTIF(BM11:CZ11,1)</f>
        <v>0</v>
      </c>
      <c r="DG11" s="116" t="str">
        <f>IF(DF11&lt;&gt;0,DF11,"-")</f>
        <v>-</v>
      </c>
      <c r="DH11" s="90"/>
    </row>
    <row r="12" spans="2:112" ht="15">
      <c r="B12" s="15">
        <v>2</v>
      </c>
      <c r="C12" s="16" t="s">
        <v>82</v>
      </c>
      <c r="D12" s="17">
        <v>0</v>
      </c>
      <c r="E12" s="186">
        <v>1</v>
      </c>
      <c r="F12" s="186">
        <v>1</v>
      </c>
      <c r="G12" s="186">
        <v>3</v>
      </c>
      <c r="H12" s="186">
        <v>1</v>
      </c>
      <c r="I12" s="186">
        <v>9</v>
      </c>
      <c r="J12" s="186">
        <v>1</v>
      </c>
      <c r="K12" s="186">
        <v>3</v>
      </c>
      <c r="L12" s="186">
        <v>9</v>
      </c>
      <c r="M12" s="186">
        <v>1</v>
      </c>
      <c r="N12" s="186">
        <v>1</v>
      </c>
      <c r="O12" s="186">
        <v>1</v>
      </c>
      <c r="P12" s="186">
        <v>1</v>
      </c>
      <c r="Q12" s="186">
        <v>1</v>
      </c>
      <c r="R12" s="186">
        <v>1</v>
      </c>
      <c r="S12" s="186">
        <v>9</v>
      </c>
      <c r="T12" s="186">
        <v>9</v>
      </c>
      <c r="U12" s="186">
        <v>9</v>
      </c>
      <c r="V12" s="186">
        <v>1</v>
      </c>
      <c r="W12" s="186">
        <v>1</v>
      </c>
      <c r="X12" s="186">
        <v>1</v>
      </c>
      <c r="Y12" s="186">
        <v>1</v>
      </c>
      <c r="Z12" s="186">
        <v>9</v>
      </c>
      <c r="AA12" s="186">
        <v>0</v>
      </c>
      <c r="AB12" s="186">
        <v>9</v>
      </c>
      <c r="AC12" s="186">
        <v>0</v>
      </c>
      <c r="AD12" s="186">
        <v>1</v>
      </c>
      <c r="AE12" s="186">
        <v>1</v>
      </c>
      <c r="AF12" s="186">
        <v>9</v>
      </c>
      <c r="AG12" s="186">
        <v>0</v>
      </c>
      <c r="AH12" s="186">
        <v>1</v>
      </c>
      <c r="AI12" s="186">
        <v>1</v>
      </c>
      <c r="AJ12" s="186">
        <v>1</v>
      </c>
      <c r="AK12" s="186">
        <v>0</v>
      </c>
      <c r="AL12" s="186">
        <v>9</v>
      </c>
      <c r="AM12" s="186">
        <v>9</v>
      </c>
      <c r="AN12" s="186">
        <v>9</v>
      </c>
      <c r="AO12" s="186" t="s">
        <v>34</v>
      </c>
      <c r="AP12" s="186" t="s">
        <v>34</v>
      </c>
      <c r="AQ12" s="186" t="s">
        <v>34</v>
      </c>
      <c r="AR12" s="186" t="s">
        <v>34</v>
      </c>
      <c r="AS12" s="186" t="s">
        <v>34</v>
      </c>
      <c r="AT12" s="186">
        <v>3</v>
      </c>
      <c r="AU12" s="186">
        <v>1</v>
      </c>
      <c r="AV12" s="186">
        <v>1</v>
      </c>
      <c r="AW12" s="186">
        <v>1</v>
      </c>
      <c r="AX12" s="186">
        <v>1</v>
      </c>
      <c r="AY12" s="186">
        <v>9</v>
      </c>
      <c r="AZ12" s="186">
        <v>0</v>
      </c>
      <c r="BA12" s="186">
        <v>0</v>
      </c>
      <c r="BB12" s="186">
        <v>1</v>
      </c>
      <c r="BC12" s="186">
        <v>1</v>
      </c>
      <c r="BD12" s="186">
        <v>1</v>
      </c>
      <c r="BE12" s="186">
        <v>1</v>
      </c>
      <c r="BF12" s="186">
        <v>1</v>
      </c>
      <c r="BG12" s="186">
        <v>1</v>
      </c>
      <c r="BH12" s="186">
        <v>1</v>
      </c>
      <c r="BI12" s="186">
        <v>1</v>
      </c>
      <c r="BJ12" s="186">
        <v>1</v>
      </c>
      <c r="BK12" s="186">
        <v>1</v>
      </c>
      <c r="BL12" s="186">
        <v>1</v>
      </c>
      <c r="BM12" s="186">
        <v>1</v>
      </c>
      <c r="BN12" s="186">
        <v>9</v>
      </c>
      <c r="BO12" s="186">
        <v>9</v>
      </c>
      <c r="BP12" s="186">
        <v>9</v>
      </c>
      <c r="BQ12" s="186">
        <v>9</v>
      </c>
      <c r="BR12" s="186">
        <v>1</v>
      </c>
      <c r="BS12" s="186">
        <v>1</v>
      </c>
      <c r="BT12" s="186">
        <v>1</v>
      </c>
      <c r="BU12" s="186">
        <v>1</v>
      </c>
      <c r="BV12" s="186">
        <v>1</v>
      </c>
      <c r="BW12" s="186">
        <v>1</v>
      </c>
      <c r="BX12" s="186">
        <v>4</v>
      </c>
      <c r="BY12" s="186">
        <v>1</v>
      </c>
      <c r="BZ12" s="186">
        <v>1</v>
      </c>
      <c r="CA12" s="186">
        <v>3</v>
      </c>
      <c r="CB12" s="186">
        <v>3</v>
      </c>
      <c r="CC12" s="186">
        <v>3</v>
      </c>
      <c r="CD12" s="186">
        <v>1</v>
      </c>
      <c r="CE12" s="186">
        <v>1</v>
      </c>
      <c r="CF12" s="186">
        <v>1</v>
      </c>
      <c r="CG12" s="186" t="s">
        <v>34</v>
      </c>
      <c r="CH12" s="186" t="s">
        <v>34</v>
      </c>
      <c r="CI12" s="186">
        <v>3</v>
      </c>
      <c r="CJ12" s="186">
        <v>3</v>
      </c>
      <c r="CK12" s="186">
        <v>4</v>
      </c>
      <c r="CL12" s="186">
        <v>3</v>
      </c>
      <c r="CM12" s="186">
        <v>1</v>
      </c>
      <c r="CN12" s="186">
        <v>1</v>
      </c>
      <c r="CO12" s="186">
        <v>1</v>
      </c>
      <c r="CP12" s="186">
        <v>1</v>
      </c>
      <c r="CQ12" s="186">
        <v>1</v>
      </c>
      <c r="CR12" s="186">
        <v>3</v>
      </c>
      <c r="CS12" s="186">
        <v>3</v>
      </c>
      <c r="CT12" s="186">
        <v>1</v>
      </c>
      <c r="CU12" s="186">
        <v>3</v>
      </c>
      <c r="CV12" s="186">
        <v>1</v>
      </c>
      <c r="CW12" s="186">
        <v>1</v>
      </c>
      <c r="CX12" s="186">
        <v>1</v>
      </c>
      <c r="CY12" s="186">
        <v>1</v>
      </c>
      <c r="CZ12" s="186">
        <v>4</v>
      </c>
      <c r="DB12" s="117"/>
      <c r="DC12" s="94">
        <f aca="true" t="shared" si="0" ref="DC12:DC70">COUNTIF(E12:BL12,1)</f>
        <v>34</v>
      </c>
      <c r="DD12" s="116">
        <f aca="true" t="shared" si="1" ref="DD12:DD70">IF(DC12&lt;&gt;0,DC12,"-")</f>
        <v>34</v>
      </c>
      <c r="DE12" s="90"/>
      <c r="DF12" s="116">
        <f aca="true" t="shared" si="2" ref="DF12:DF70">COUNTIF(BM12:CZ12,1)</f>
        <v>22</v>
      </c>
      <c r="DG12" s="116">
        <f aca="true" t="shared" si="3" ref="DG12:DG70">IF(DF12&lt;&gt;0,DF12,"-")</f>
        <v>22</v>
      </c>
      <c r="DH12" s="90"/>
    </row>
    <row r="13" spans="2:112" ht="15">
      <c r="B13" s="15">
        <v>3</v>
      </c>
      <c r="C13" s="16" t="s">
        <v>83</v>
      </c>
      <c r="D13" s="17">
        <v>0</v>
      </c>
      <c r="E13" s="186">
        <v>1</v>
      </c>
      <c r="F13" s="186">
        <v>1</v>
      </c>
      <c r="G13" s="186">
        <v>1</v>
      </c>
      <c r="H13" s="186">
        <v>1</v>
      </c>
      <c r="I13" s="186">
        <v>1</v>
      </c>
      <c r="J13" s="186">
        <v>1</v>
      </c>
      <c r="K13" s="186">
        <v>4</v>
      </c>
      <c r="L13" s="186">
        <v>1</v>
      </c>
      <c r="M13" s="186">
        <v>1</v>
      </c>
      <c r="N13" s="186">
        <v>1</v>
      </c>
      <c r="O13" s="186">
        <v>1</v>
      </c>
      <c r="P13" s="186">
        <v>1</v>
      </c>
      <c r="Q13" s="186">
        <v>1</v>
      </c>
      <c r="R13" s="186">
        <v>4</v>
      </c>
      <c r="S13" s="186">
        <v>4</v>
      </c>
      <c r="T13" s="186">
        <v>1</v>
      </c>
      <c r="U13" s="186">
        <v>1</v>
      </c>
      <c r="V13" s="186">
        <v>3</v>
      </c>
      <c r="W13" s="186">
        <v>3</v>
      </c>
      <c r="X13" s="186">
        <v>1</v>
      </c>
      <c r="Y13" s="186">
        <v>3</v>
      </c>
      <c r="Z13" s="186">
        <v>1</v>
      </c>
      <c r="AA13" s="186">
        <v>1</v>
      </c>
      <c r="AB13" s="186">
        <v>1</v>
      </c>
      <c r="AC13" s="186">
        <v>1</v>
      </c>
      <c r="AD13" s="186">
        <v>1</v>
      </c>
      <c r="AE13" s="186">
        <v>1</v>
      </c>
      <c r="AF13" s="186">
        <v>1</v>
      </c>
      <c r="AG13" s="186">
        <v>1</v>
      </c>
      <c r="AH13" s="186">
        <v>4</v>
      </c>
      <c r="AI13" s="186">
        <v>1</v>
      </c>
      <c r="AJ13" s="186">
        <v>4</v>
      </c>
      <c r="AK13" s="186">
        <v>1</v>
      </c>
      <c r="AL13" s="186">
        <v>1</v>
      </c>
      <c r="AM13" s="186">
        <v>1</v>
      </c>
      <c r="AN13" s="186">
        <v>1</v>
      </c>
      <c r="AO13" s="186">
        <v>1</v>
      </c>
      <c r="AP13" s="186">
        <v>1</v>
      </c>
      <c r="AQ13" s="186">
        <v>1</v>
      </c>
      <c r="AR13" s="186">
        <v>1</v>
      </c>
      <c r="AS13" s="186">
        <v>1</v>
      </c>
      <c r="AT13" s="186">
        <v>1</v>
      </c>
      <c r="AU13" s="186">
        <v>1</v>
      </c>
      <c r="AV13" s="186">
        <v>4</v>
      </c>
      <c r="AW13" s="186">
        <v>1</v>
      </c>
      <c r="AX13" s="186">
        <v>4</v>
      </c>
      <c r="AY13" s="186">
        <v>1</v>
      </c>
      <c r="AZ13" s="186">
        <v>1</v>
      </c>
      <c r="BA13" s="186">
        <v>1</v>
      </c>
      <c r="BB13" s="186">
        <v>4</v>
      </c>
      <c r="BC13" s="186">
        <v>1</v>
      </c>
      <c r="BD13" s="186">
        <v>4</v>
      </c>
      <c r="BE13" s="186">
        <v>4</v>
      </c>
      <c r="BF13" s="186">
        <v>4</v>
      </c>
      <c r="BG13" s="186">
        <v>4</v>
      </c>
      <c r="BH13" s="186">
        <v>4</v>
      </c>
      <c r="BI13" s="186">
        <v>1</v>
      </c>
      <c r="BJ13" s="186">
        <v>1</v>
      </c>
      <c r="BK13" s="186">
        <v>1</v>
      </c>
      <c r="BL13" s="186">
        <v>1</v>
      </c>
      <c r="BM13" s="186">
        <v>1</v>
      </c>
      <c r="BN13" s="186">
        <v>1</v>
      </c>
      <c r="BO13" s="186">
        <v>1</v>
      </c>
      <c r="BP13" s="186" t="s">
        <v>34</v>
      </c>
      <c r="BQ13" s="186" t="s">
        <v>34</v>
      </c>
      <c r="BR13" s="186" t="s">
        <v>34</v>
      </c>
      <c r="BS13" s="186" t="s">
        <v>34</v>
      </c>
      <c r="BT13" s="186" t="s">
        <v>34</v>
      </c>
      <c r="BU13" s="186" t="s">
        <v>34</v>
      </c>
      <c r="BV13" s="186" t="s">
        <v>34</v>
      </c>
      <c r="BW13" s="186" t="s">
        <v>34</v>
      </c>
      <c r="BX13" s="186">
        <v>3</v>
      </c>
      <c r="BY13" s="186">
        <v>9</v>
      </c>
      <c r="BZ13" s="186">
        <v>9</v>
      </c>
      <c r="CA13" s="186">
        <v>9</v>
      </c>
      <c r="CB13" s="186">
        <v>9</v>
      </c>
      <c r="CC13" s="186">
        <v>9</v>
      </c>
      <c r="CD13" s="186">
        <v>9</v>
      </c>
      <c r="CE13" s="186">
        <v>9</v>
      </c>
      <c r="CF13" s="186">
        <v>9</v>
      </c>
      <c r="CG13" s="186">
        <v>9</v>
      </c>
      <c r="CH13" s="186">
        <v>9</v>
      </c>
      <c r="CI13" s="186">
        <v>9</v>
      </c>
      <c r="CJ13" s="186">
        <v>4</v>
      </c>
      <c r="CK13" s="186">
        <v>3</v>
      </c>
      <c r="CL13" s="186">
        <v>1</v>
      </c>
      <c r="CM13" s="186">
        <v>1</v>
      </c>
      <c r="CN13" s="186">
        <v>1</v>
      </c>
      <c r="CO13" s="186">
        <v>1</v>
      </c>
      <c r="CP13" s="186">
        <v>1</v>
      </c>
      <c r="CQ13" s="186">
        <v>1</v>
      </c>
      <c r="CR13" s="186">
        <v>1</v>
      </c>
      <c r="CS13" s="186">
        <v>1</v>
      </c>
      <c r="CT13" s="186">
        <v>1</v>
      </c>
      <c r="CU13" s="186">
        <v>1</v>
      </c>
      <c r="CV13" s="186">
        <v>1</v>
      </c>
      <c r="CW13" s="186">
        <v>1</v>
      </c>
      <c r="CX13" s="186">
        <v>1</v>
      </c>
      <c r="CY13" s="186">
        <v>1</v>
      </c>
      <c r="CZ13" s="186">
        <v>1</v>
      </c>
      <c r="DB13" s="117"/>
      <c r="DC13" s="94">
        <f t="shared" si="0"/>
        <v>44</v>
      </c>
      <c r="DD13" s="116">
        <f t="shared" si="1"/>
        <v>44</v>
      </c>
      <c r="DE13" s="90"/>
      <c r="DF13" s="116">
        <f t="shared" si="2"/>
        <v>18</v>
      </c>
      <c r="DG13" s="116">
        <f t="shared" si="3"/>
        <v>18</v>
      </c>
      <c r="DH13" s="90"/>
    </row>
    <row r="14" spans="2:112" ht="15">
      <c r="B14" s="15">
        <v>4</v>
      </c>
      <c r="C14" s="16" t="s">
        <v>84</v>
      </c>
      <c r="D14" s="17">
        <v>0</v>
      </c>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6"/>
      <c r="CE14" s="186"/>
      <c r="CF14" s="186"/>
      <c r="CG14" s="186"/>
      <c r="CH14" s="186"/>
      <c r="CI14" s="186"/>
      <c r="CJ14" s="186"/>
      <c r="CK14" s="186"/>
      <c r="CL14" s="186"/>
      <c r="CM14" s="186"/>
      <c r="CN14" s="186"/>
      <c r="CO14" s="186"/>
      <c r="CP14" s="186"/>
      <c r="CQ14" s="186"/>
      <c r="CR14" s="186"/>
      <c r="CS14" s="186"/>
      <c r="CT14" s="186"/>
      <c r="CU14" s="186"/>
      <c r="CV14" s="186"/>
      <c r="CW14" s="186"/>
      <c r="CX14" s="186"/>
      <c r="CY14" s="186"/>
      <c r="CZ14" s="186"/>
      <c r="DB14" s="117"/>
      <c r="DC14" s="94">
        <f t="shared" si="0"/>
        <v>0</v>
      </c>
      <c r="DD14" s="116" t="str">
        <f t="shared" si="1"/>
        <v>-</v>
      </c>
      <c r="DE14" s="90"/>
      <c r="DF14" s="116">
        <f t="shared" si="2"/>
        <v>0</v>
      </c>
      <c r="DG14" s="116" t="str">
        <f t="shared" si="3"/>
        <v>-</v>
      </c>
      <c r="DH14" s="90"/>
    </row>
    <row r="15" spans="2:112" ht="15">
      <c r="B15" s="15">
        <v>5</v>
      </c>
      <c r="C15" s="16" t="s">
        <v>85</v>
      </c>
      <c r="D15" s="17">
        <v>0</v>
      </c>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B15" s="117"/>
      <c r="DC15" s="94">
        <f t="shared" si="0"/>
        <v>0</v>
      </c>
      <c r="DD15" s="116" t="str">
        <f t="shared" si="1"/>
        <v>-</v>
      </c>
      <c r="DE15" s="90"/>
      <c r="DF15" s="116">
        <f t="shared" si="2"/>
        <v>0</v>
      </c>
      <c r="DG15" s="116" t="str">
        <f t="shared" si="3"/>
        <v>-</v>
      </c>
      <c r="DH15" s="90"/>
    </row>
    <row r="16" spans="2:112" ht="15">
      <c r="B16" s="15">
        <v>6</v>
      </c>
      <c r="C16" s="16" t="s">
        <v>86</v>
      </c>
      <c r="D16" s="17">
        <v>0</v>
      </c>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B16" s="117"/>
      <c r="DC16" s="94">
        <f t="shared" si="0"/>
        <v>0</v>
      </c>
      <c r="DD16" s="116" t="str">
        <f t="shared" si="1"/>
        <v>-</v>
      </c>
      <c r="DE16" s="90"/>
      <c r="DF16" s="116">
        <f t="shared" si="2"/>
        <v>0</v>
      </c>
      <c r="DG16" s="116" t="str">
        <f t="shared" si="3"/>
        <v>-</v>
      </c>
      <c r="DH16" s="90"/>
    </row>
    <row r="17" spans="2:112" ht="15">
      <c r="B17" s="15">
        <v>7</v>
      </c>
      <c r="C17" s="16" t="s">
        <v>87</v>
      </c>
      <c r="D17" s="17">
        <v>0</v>
      </c>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6"/>
      <c r="CG17" s="186"/>
      <c r="CH17" s="186"/>
      <c r="CI17" s="186"/>
      <c r="CJ17" s="186"/>
      <c r="CK17" s="186"/>
      <c r="CL17" s="186"/>
      <c r="CM17" s="186"/>
      <c r="CN17" s="186"/>
      <c r="CO17" s="186"/>
      <c r="CP17" s="186"/>
      <c r="CQ17" s="186"/>
      <c r="CR17" s="186"/>
      <c r="CS17" s="186"/>
      <c r="CT17" s="186"/>
      <c r="CU17" s="186"/>
      <c r="CV17" s="186"/>
      <c r="CW17" s="186"/>
      <c r="CX17" s="186"/>
      <c r="CY17" s="186"/>
      <c r="CZ17" s="186"/>
      <c r="DB17" s="117"/>
      <c r="DC17" s="94">
        <f t="shared" si="0"/>
        <v>0</v>
      </c>
      <c r="DD17" s="116" t="str">
        <f t="shared" si="1"/>
        <v>-</v>
      </c>
      <c r="DE17" s="90"/>
      <c r="DF17" s="116">
        <f t="shared" si="2"/>
        <v>0</v>
      </c>
      <c r="DG17" s="116" t="str">
        <f t="shared" si="3"/>
        <v>-</v>
      </c>
      <c r="DH17" s="90"/>
    </row>
    <row r="18" spans="2:112" ht="15">
      <c r="B18" s="15">
        <v>8</v>
      </c>
      <c r="C18" s="16" t="s">
        <v>88</v>
      </c>
      <c r="D18" s="17">
        <v>0</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6"/>
      <c r="CE18" s="186"/>
      <c r="CF18" s="186"/>
      <c r="CG18" s="186"/>
      <c r="CH18" s="186"/>
      <c r="CI18" s="186"/>
      <c r="CJ18" s="186"/>
      <c r="CK18" s="186"/>
      <c r="CL18" s="186"/>
      <c r="CM18" s="186"/>
      <c r="CN18" s="186"/>
      <c r="CO18" s="186"/>
      <c r="CP18" s="186"/>
      <c r="CQ18" s="186"/>
      <c r="CR18" s="186"/>
      <c r="CS18" s="186"/>
      <c r="CT18" s="186"/>
      <c r="CU18" s="186"/>
      <c r="CV18" s="186"/>
      <c r="CW18" s="186"/>
      <c r="CX18" s="186"/>
      <c r="CY18" s="186"/>
      <c r="CZ18" s="186"/>
      <c r="DB18" s="117"/>
      <c r="DC18" s="94">
        <f t="shared" si="0"/>
        <v>0</v>
      </c>
      <c r="DD18" s="116" t="str">
        <f t="shared" si="1"/>
        <v>-</v>
      </c>
      <c r="DE18" s="90"/>
      <c r="DF18" s="116">
        <f t="shared" si="2"/>
        <v>0</v>
      </c>
      <c r="DG18" s="116" t="str">
        <f t="shared" si="3"/>
        <v>-</v>
      </c>
      <c r="DH18" s="90"/>
    </row>
    <row r="19" spans="2:112" ht="15">
      <c r="B19" s="15">
        <v>9</v>
      </c>
      <c r="C19" s="16" t="s">
        <v>89</v>
      </c>
      <c r="D19" s="17">
        <v>0</v>
      </c>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c r="CF19" s="186"/>
      <c r="CG19" s="186"/>
      <c r="CH19" s="186"/>
      <c r="CI19" s="186"/>
      <c r="CJ19" s="186"/>
      <c r="CK19" s="186"/>
      <c r="CL19" s="186"/>
      <c r="CM19" s="186"/>
      <c r="CN19" s="186"/>
      <c r="CO19" s="186"/>
      <c r="CP19" s="186"/>
      <c r="CQ19" s="186"/>
      <c r="CR19" s="186"/>
      <c r="CS19" s="186"/>
      <c r="CT19" s="186"/>
      <c r="CU19" s="186"/>
      <c r="CV19" s="186"/>
      <c r="CW19" s="186"/>
      <c r="CX19" s="186"/>
      <c r="CY19" s="186"/>
      <c r="CZ19" s="186"/>
      <c r="DB19" s="117"/>
      <c r="DC19" s="94">
        <f t="shared" si="0"/>
        <v>0</v>
      </c>
      <c r="DD19" s="116" t="str">
        <f t="shared" si="1"/>
        <v>-</v>
      </c>
      <c r="DE19" s="90"/>
      <c r="DF19" s="116">
        <f t="shared" si="2"/>
        <v>0</v>
      </c>
      <c r="DG19" s="116" t="str">
        <f t="shared" si="3"/>
        <v>-</v>
      </c>
      <c r="DH19" s="90"/>
    </row>
    <row r="20" spans="2:112" ht="15">
      <c r="B20" s="15">
        <v>10</v>
      </c>
      <c r="C20" s="16" t="s">
        <v>90</v>
      </c>
      <c r="D20" s="17">
        <v>0</v>
      </c>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B20" s="117"/>
      <c r="DC20" s="94">
        <f t="shared" si="0"/>
        <v>0</v>
      </c>
      <c r="DD20" s="116" t="str">
        <f t="shared" si="1"/>
        <v>-</v>
      </c>
      <c r="DE20" s="90"/>
      <c r="DF20" s="116">
        <f t="shared" si="2"/>
        <v>0</v>
      </c>
      <c r="DG20" s="116" t="str">
        <f t="shared" si="3"/>
        <v>-</v>
      </c>
      <c r="DH20" s="90"/>
    </row>
    <row r="21" spans="2:112" ht="15">
      <c r="B21" s="15">
        <v>11</v>
      </c>
      <c r="C21" s="16" t="s">
        <v>91</v>
      </c>
      <c r="D21" s="17">
        <v>0</v>
      </c>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B21" s="117"/>
      <c r="DC21" s="94">
        <f t="shared" si="0"/>
        <v>0</v>
      </c>
      <c r="DD21" s="116" t="str">
        <f t="shared" si="1"/>
        <v>-</v>
      </c>
      <c r="DE21" s="90"/>
      <c r="DF21" s="116">
        <f t="shared" si="2"/>
        <v>0</v>
      </c>
      <c r="DG21" s="116" t="str">
        <f t="shared" si="3"/>
        <v>-</v>
      </c>
      <c r="DH21" s="90"/>
    </row>
    <row r="22" spans="2:112" ht="15">
      <c r="B22" s="15">
        <v>12</v>
      </c>
      <c r="C22" s="16" t="s">
        <v>92</v>
      </c>
      <c r="D22" s="17">
        <v>0</v>
      </c>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c r="CM22" s="186"/>
      <c r="CN22" s="186"/>
      <c r="CO22" s="186"/>
      <c r="CP22" s="186"/>
      <c r="CQ22" s="186"/>
      <c r="CR22" s="186"/>
      <c r="CS22" s="186"/>
      <c r="CT22" s="186"/>
      <c r="CU22" s="186"/>
      <c r="CV22" s="186"/>
      <c r="CW22" s="186"/>
      <c r="CX22" s="186"/>
      <c r="CY22" s="186"/>
      <c r="CZ22" s="186"/>
      <c r="DB22" s="117"/>
      <c r="DC22" s="94">
        <f t="shared" si="0"/>
        <v>0</v>
      </c>
      <c r="DD22" s="116" t="str">
        <f t="shared" si="1"/>
        <v>-</v>
      </c>
      <c r="DE22" s="90"/>
      <c r="DF22" s="116">
        <f t="shared" si="2"/>
        <v>0</v>
      </c>
      <c r="DG22" s="116" t="str">
        <f t="shared" si="3"/>
        <v>-</v>
      </c>
      <c r="DH22" s="90"/>
    </row>
    <row r="23" spans="2:112" ht="15">
      <c r="B23" s="15">
        <v>13</v>
      </c>
      <c r="C23" s="16" t="s">
        <v>93</v>
      </c>
      <c r="D23" s="17">
        <v>0</v>
      </c>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6"/>
      <c r="CE23" s="186"/>
      <c r="CF23" s="186"/>
      <c r="CG23" s="186"/>
      <c r="CH23" s="186"/>
      <c r="CI23" s="186"/>
      <c r="CJ23" s="186"/>
      <c r="CK23" s="186"/>
      <c r="CL23" s="186"/>
      <c r="CM23" s="186"/>
      <c r="CN23" s="186"/>
      <c r="CO23" s="186"/>
      <c r="CP23" s="186"/>
      <c r="CQ23" s="186"/>
      <c r="CR23" s="186"/>
      <c r="CS23" s="186"/>
      <c r="CT23" s="186"/>
      <c r="CU23" s="186"/>
      <c r="CV23" s="186"/>
      <c r="CW23" s="186"/>
      <c r="CX23" s="186"/>
      <c r="CY23" s="186"/>
      <c r="CZ23" s="186"/>
      <c r="DB23" s="117"/>
      <c r="DC23" s="94">
        <f t="shared" si="0"/>
        <v>0</v>
      </c>
      <c r="DD23" s="116" t="str">
        <f t="shared" si="1"/>
        <v>-</v>
      </c>
      <c r="DE23" s="90"/>
      <c r="DF23" s="116">
        <f t="shared" si="2"/>
        <v>0</v>
      </c>
      <c r="DG23" s="116" t="str">
        <f t="shared" si="3"/>
        <v>-</v>
      </c>
      <c r="DH23" s="90"/>
    </row>
    <row r="24" spans="2:112" ht="15">
      <c r="B24" s="15">
        <v>14</v>
      </c>
      <c r="C24" s="16" t="s">
        <v>94</v>
      </c>
      <c r="D24" s="17">
        <v>0</v>
      </c>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6"/>
      <c r="CH24" s="186"/>
      <c r="CI24" s="186"/>
      <c r="CJ24" s="186"/>
      <c r="CK24" s="186"/>
      <c r="CL24" s="186"/>
      <c r="CM24" s="186"/>
      <c r="CN24" s="186"/>
      <c r="CO24" s="186"/>
      <c r="CP24" s="186"/>
      <c r="CQ24" s="186"/>
      <c r="CR24" s="186"/>
      <c r="CS24" s="186"/>
      <c r="CT24" s="186"/>
      <c r="CU24" s="186"/>
      <c r="CV24" s="186"/>
      <c r="CW24" s="186"/>
      <c r="CX24" s="186"/>
      <c r="CY24" s="186"/>
      <c r="CZ24" s="186"/>
      <c r="DB24" s="117"/>
      <c r="DC24" s="94">
        <f t="shared" si="0"/>
        <v>0</v>
      </c>
      <c r="DD24" s="116" t="str">
        <f t="shared" si="1"/>
        <v>-</v>
      </c>
      <c r="DE24" s="90"/>
      <c r="DF24" s="116">
        <f t="shared" si="2"/>
        <v>0</v>
      </c>
      <c r="DG24" s="116" t="str">
        <f t="shared" si="3"/>
        <v>-</v>
      </c>
      <c r="DH24" s="90"/>
    </row>
    <row r="25" spans="2:112" ht="15">
      <c r="B25" s="15">
        <v>15</v>
      </c>
      <c r="C25" s="16" t="s">
        <v>95</v>
      </c>
      <c r="D25" s="17">
        <v>0</v>
      </c>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B25" s="117"/>
      <c r="DC25" s="94">
        <f t="shared" si="0"/>
        <v>0</v>
      </c>
      <c r="DD25" s="116" t="str">
        <f t="shared" si="1"/>
        <v>-</v>
      </c>
      <c r="DE25" s="90"/>
      <c r="DF25" s="116">
        <f t="shared" si="2"/>
        <v>0</v>
      </c>
      <c r="DG25" s="116" t="str">
        <f t="shared" si="3"/>
        <v>-</v>
      </c>
      <c r="DH25" s="90"/>
    </row>
    <row r="26" spans="2:112" ht="15">
      <c r="B26" s="15">
        <v>16</v>
      </c>
      <c r="C26" s="16" t="s">
        <v>96</v>
      </c>
      <c r="D26" s="17">
        <v>0</v>
      </c>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c r="CK26" s="186"/>
      <c r="CL26" s="186"/>
      <c r="CM26" s="186"/>
      <c r="CN26" s="186"/>
      <c r="CO26" s="186"/>
      <c r="CP26" s="186"/>
      <c r="CQ26" s="186"/>
      <c r="CR26" s="186"/>
      <c r="CS26" s="186"/>
      <c r="CT26" s="186"/>
      <c r="CU26" s="186"/>
      <c r="CV26" s="186"/>
      <c r="CW26" s="186"/>
      <c r="CX26" s="186"/>
      <c r="CY26" s="186"/>
      <c r="CZ26" s="186"/>
      <c r="DB26" s="117"/>
      <c r="DC26" s="94">
        <f t="shared" si="0"/>
        <v>0</v>
      </c>
      <c r="DD26" s="116" t="str">
        <f t="shared" si="1"/>
        <v>-</v>
      </c>
      <c r="DE26" s="90"/>
      <c r="DF26" s="116">
        <f t="shared" si="2"/>
        <v>0</v>
      </c>
      <c r="DG26" s="116" t="str">
        <f t="shared" si="3"/>
        <v>-</v>
      </c>
      <c r="DH26" s="90"/>
    </row>
    <row r="27" spans="2:112" ht="15">
      <c r="B27" s="15">
        <v>17</v>
      </c>
      <c r="C27" s="16" t="s">
        <v>97</v>
      </c>
      <c r="D27" s="17">
        <v>0</v>
      </c>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c r="BM27" s="186"/>
      <c r="BN27" s="186"/>
      <c r="BO27" s="186"/>
      <c r="BP27" s="186"/>
      <c r="BQ27" s="186"/>
      <c r="BR27" s="186"/>
      <c r="BS27" s="186"/>
      <c r="BT27" s="186"/>
      <c r="BU27" s="186"/>
      <c r="BV27" s="186"/>
      <c r="BW27" s="186"/>
      <c r="BX27" s="186"/>
      <c r="BY27" s="186"/>
      <c r="BZ27" s="186"/>
      <c r="CA27" s="186"/>
      <c r="CB27" s="186"/>
      <c r="CC27" s="186"/>
      <c r="CD27" s="186"/>
      <c r="CE27" s="186"/>
      <c r="CF27" s="186"/>
      <c r="CG27" s="186"/>
      <c r="CH27" s="186"/>
      <c r="CI27" s="186"/>
      <c r="CJ27" s="186"/>
      <c r="CK27" s="186"/>
      <c r="CL27" s="186"/>
      <c r="CM27" s="186"/>
      <c r="CN27" s="186"/>
      <c r="CO27" s="186"/>
      <c r="CP27" s="186"/>
      <c r="CQ27" s="186"/>
      <c r="CR27" s="186"/>
      <c r="CS27" s="186"/>
      <c r="CT27" s="186"/>
      <c r="CU27" s="186"/>
      <c r="CV27" s="186"/>
      <c r="CW27" s="186"/>
      <c r="CX27" s="186"/>
      <c r="CY27" s="186"/>
      <c r="CZ27" s="186"/>
      <c r="DB27" s="117"/>
      <c r="DC27" s="94">
        <f t="shared" si="0"/>
        <v>0</v>
      </c>
      <c r="DD27" s="116" t="str">
        <f t="shared" si="1"/>
        <v>-</v>
      </c>
      <c r="DE27" s="90"/>
      <c r="DF27" s="116">
        <f t="shared" si="2"/>
        <v>0</v>
      </c>
      <c r="DG27" s="116" t="str">
        <f t="shared" si="3"/>
        <v>-</v>
      </c>
      <c r="DH27" s="90"/>
    </row>
    <row r="28" spans="2:112" ht="15">
      <c r="B28" s="15">
        <v>18</v>
      </c>
      <c r="C28" s="16" t="s">
        <v>98</v>
      </c>
      <c r="D28" s="17">
        <v>0</v>
      </c>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6"/>
      <c r="BY28" s="186"/>
      <c r="BZ28" s="186"/>
      <c r="CA28" s="186"/>
      <c r="CB28" s="186"/>
      <c r="CC28" s="186"/>
      <c r="CD28" s="186"/>
      <c r="CE28" s="186"/>
      <c r="CF28" s="186"/>
      <c r="CG28" s="186"/>
      <c r="CH28" s="186"/>
      <c r="CI28" s="186"/>
      <c r="CJ28" s="186"/>
      <c r="CK28" s="186"/>
      <c r="CL28" s="186"/>
      <c r="CM28" s="186"/>
      <c r="CN28" s="186"/>
      <c r="CO28" s="186"/>
      <c r="CP28" s="186"/>
      <c r="CQ28" s="186"/>
      <c r="CR28" s="186"/>
      <c r="CS28" s="186"/>
      <c r="CT28" s="186"/>
      <c r="CU28" s="186"/>
      <c r="CV28" s="186"/>
      <c r="CW28" s="186"/>
      <c r="CX28" s="186"/>
      <c r="CY28" s="186"/>
      <c r="CZ28" s="186"/>
      <c r="DB28" s="117"/>
      <c r="DC28" s="94">
        <f t="shared" si="0"/>
        <v>0</v>
      </c>
      <c r="DD28" s="116" t="str">
        <f t="shared" si="1"/>
        <v>-</v>
      </c>
      <c r="DE28" s="90"/>
      <c r="DF28" s="116">
        <f t="shared" si="2"/>
        <v>0</v>
      </c>
      <c r="DG28" s="116" t="str">
        <f t="shared" si="3"/>
        <v>-</v>
      </c>
      <c r="DH28" s="90"/>
    </row>
    <row r="29" spans="2:112" ht="15">
      <c r="B29" s="15">
        <v>19</v>
      </c>
      <c r="C29" s="16" t="s">
        <v>99</v>
      </c>
      <c r="D29" s="17">
        <v>0</v>
      </c>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6"/>
      <c r="BR29" s="186"/>
      <c r="BS29" s="186"/>
      <c r="BT29" s="186"/>
      <c r="BU29" s="186"/>
      <c r="BV29" s="186"/>
      <c r="BW29" s="186"/>
      <c r="BX29" s="186"/>
      <c r="BY29" s="186"/>
      <c r="BZ29" s="186"/>
      <c r="CA29" s="186"/>
      <c r="CB29" s="186"/>
      <c r="CC29" s="186"/>
      <c r="CD29" s="186"/>
      <c r="CE29" s="186"/>
      <c r="CF29" s="186"/>
      <c r="CG29" s="186"/>
      <c r="CH29" s="186"/>
      <c r="CI29" s="186"/>
      <c r="CJ29" s="186"/>
      <c r="CK29" s="186"/>
      <c r="CL29" s="186"/>
      <c r="CM29" s="186"/>
      <c r="CN29" s="186"/>
      <c r="CO29" s="186"/>
      <c r="CP29" s="186"/>
      <c r="CQ29" s="186"/>
      <c r="CR29" s="186"/>
      <c r="CS29" s="186"/>
      <c r="CT29" s="186"/>
      <c r="CU29" s="186"/>
      <c r="CV29" s="186"/>
      <c r="CW29" s="186"/>
      <c r="CX29" s="186"/>
      <c r="CY29" s="186"/>
      <c r="CZ29" s="186"/>
      <c r="DB29" s="117"/>
      <c r="DC29" s="94">
        <f t="shared" si="0"/>
        <v>0</v>
      </c>
      <c r="DD29" s="116" t="str">
        <f t="shared" si="1"/>
        <v>-</v>
      </c>
      <c r="DE29" s="90"/>
      <c r="DF29" s="116">
        <f t="shared" si="2"/>
        <v>0</v>
      </c>
      <c r="DG29" s="116" t="str">
        <f t="shared" si="3"/>
        <v>-</v>
      </c>
      <c r="DH29" s="90"/>
    </row>
    <row r="30" spans="2:112" ht="15">
      <c r="B30" s="15">
        <v>20</v>
      </c>
      <c r="C30" s="16" t="s">
        <v>100</v>
      </c>
      <c r="D30" s="17">
        <v>0</v>
      </c>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186"/>
      <c r="BY30" s="186"/>
      <c r="BZ30" s="186"/>
      <c r="CA30" s="186"/>
      <c r="CB30" s="186"/>
      <c r="CC30" s="186"/>
      <c r="CD30" s="186"/>
      <c r="CE30" s="186"/>
      <c r="CF30" s="186"/>
      <c r="CG30" s="186"/>
      <c r="CH30" s="186"/>
      <c r="CI30" s="186"/>
      <c r="CJ30" s="186"/>
      <c r="CK30" s="186"/>
      <c r="CL30" s="186"/>
      <c r="CM30" s="186"/>
      <c r="CN30" s="186"/>
      <c r="CO30" s="186"/>
      <c r="CP30" s="186"/>
      <c r="CQ30" s="186"/>
      <c r="CR30" s="186"/>
      <c r="CS30" s="186"/>
      <c r="CT30" s="186"/>
      <c r="CU30" s="186"/>
      <c r="CV30" s="186"/>
      <c r="CW30" s="186"/>
      <c r="CX30" s="186"/>
      <c r="CY30" s="186"/>
      <c r="CZ30" s="186"/>
      <c r="DB30" s="117"/>
      <c r="DC30" s="94">
        <f t="shared" si="0"/>
        <v>0</v>
      </c>
      <c r="DD30" s="116" t="str">
        <f t="shared" si="1"/>
        <v>-</v>
      </c>
      <c r="DE30" s="90"/>
      <c r="DF30" s="116">
        <f t="shared" si="2"/>
        <v>0</v>
      </c>
      <c r="DG30" s="116" t="str">
        <f t="shared" si="3"/>
        <v>-</v>
      </c>
      <c r="DH30" s="90"/>
    </row>
    <row r="31" spans="2:112" ht="15">
      <c r="B31" s="15">
        <v>21</v>
      </c>
      <c r="C31" s="16" t="s">
        <v>101</v>
      </c>
      <c r="D31" s="17">
        <v>0</v>
      </c>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B31" s="117"/>
      <c r="DC31" s="94">
        <f t="shared" si="0"/>
        <v>0</v>
      </c>
      <c r="DD31" s="116" t="str">
        <f t="shared" si="1"/>
        <v>-</v>
      </c>
      <c r="DE31" s="90"/>
      <c r="DF31" s="116">
        <f t="shared" si="2"/>
        <v>0</v>
      </c>
      <c r="DG31" s="116" t="str">
        <f t="shared" si="3"/>
        <v>-</v>
      </c>
      <c r="DH31" s="90"/>
    </row>
    <row r="32" spans="2:112" ht="15">
      <c r="B32" s="15">
        <v>22</v>
      </c>
      <c r="C32" s="16" t="s">
        <v>102</v>
      </c>
      <c r="D32" s="17">
        <v>0</v>
      </c>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186"/>
      <c r="BY32" s="186"/>
      <c r="BZ32" s="186"/>
      <c r="CA32" s="186"/>
      <c r="CB32" s="186"/>
      <c r="CC32" s="186"/>
      <c r="CD32" s="186"/>
      <c r="CE32" s="186"/>
      <c r="CF32" s="186"/>
      <c r="CG32" s="186"/>
      <c r="CH32" s="186"/>
      <c r="CI32" s="186"/>
      <c r="CJ32" s="186"/>
      <c r="CK32" s="186"/>
      <c r="CL32" s="186"/>
      <c r="CM32" s="186"/>
      <c r="CN32" s="186"/>
      <c r="CO32" s="186"/>
      <c r="CP32" s="186"/>
      <c r="CQ32" s="186"/>
      <c r="CR32" s="186"/>
      <c r="CS32" s="186"/>
      <c r="CT32" s="186"/>
      <c r="CU32" s="186"/>
      <c r="CV32" s="186"/>
      <c r="CW32" s="186"/>
      <c r="CX32" s="186"/>
      <c r="CY32" s="186"/>
      <c r="CZ32" s="186"/>
      <c r="DB32" s="117"/>
      <c r="DC32" s="94">
        <f t="shared" si="0"/>
        <v>0</v>
      </c>
      <c r="DD32" s="116" t="str">
        <f t="shared" si="1"/>
        <v>-</v>
      </c>
      <c r="DE32" s="90"/>
      <c r="DF32" s="116">
        <f t="shared" si="2"/>
        <v>0</v>
      </c>
      <c r="DG32" s="116" t="str">
        <f t="shared" si="3"/>
        <v>-</v>
      </c>
      <c r="DH32" s="90"/>
    </row>
    <row r="33" spans="2:112" ht="15">
      <c r="B33" s="15">
        <v>23</v>
      </c>
      <c r="C33" s="16" t="s">
        <v>103</v>
      </c>
      <c r="D33" s="17">
        <v>0</v>
      </c>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c r="CA33" s="186"/>
      <c r="CB33" s="186"/>
      <c r="CC33" s="186"/>
      <c r="CD33" s="186"/>
      <c r="CE33" s="186"/>
      <c r="CF33" s="186"/>
      <c r="CG33" s="186"/>
      <c r="CH33" s="186"/>
      <c r="CI33" s="186"/>
      <c r="CJ33" s="186"/>
      <c r="CK33" s="186"/>
      <c r="CL33" s="186"/>
      <c r="CM33" s="186"/>
      <c r="CN33" s="186"/>
      <c r="CO33" s="186"/>
      <c r="CP33" s="186"/>
      <c r="CQ33" s="186"/>
      <c r="CR33" s="186"/>
      <c r="CS33" s="186"/>
      <c r="CT33" s="186"/>
      <c r="CU33" s="186"/>
      <c r="CV33" s="186"/>
      <c r="CW33" s="186"/>
      <c r="CX33" s="186"/>
      <c r="CY33" s="186"/>
      <c r="CZ33" s="186"/>
      <c r="DB33" s="117"/>
      <c r="DC33" s="94">
        <f t="shared" si="0"/>
        <v>0</v>
      </c>
      <c r="DD33" s="116" t="str">
        <f t="shared" si="1"/>
        <v>-</v>
      </c>
      <c r="DE33" s="90"/>
      <c r="DF33" s="116">
        <f t="shared" si="2"/>
        <v>0</v>
      </c>
      <c r="DG33" s="116" t="str">
        <f t="shared" si="3"/>
        <v>-</v>
      </c>
      <c r="DH33" s="90"/>
    </row>
    <row r="34" spans="2:112" ht="15">
      <c r="B34" s="15">
        <v>24</v>
      </c>
      <c r="C34" s="16" t="s">
        <v>104</v>
      </c>
      <c r="D34" s="17">
        <v>0</v>
      </c>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186"/>
      <c r="CC34" s="186"/>
      <c r="CD34" s="186"/>
      <c r="CE34" s="186"/>
      <c r="CF34" s="186"/>
      <c r="CG34" s="186"/>
      <c r="CH34" s="186"/>
      <c r="CI34" s="186"/>
      <c r="CJ34" s="186"/>
      <c r="CK34" s="186"/>
      <c r="CL34" s="186"/>
      <c r="CM34" s="186"/>
      <c r="CN34" s="186"/>
      <c r="CO34" s="186"/>
      <c r="CP34" s="186"/>
      <c r="CQ34" s="186"/>
      <c r="CR34" s="186"/>
      <c r="CS34" s="186"/>
      <c r="CT34" s="186"/>
      <c r="CU34" s="186"/>
      <c r="CV34" s="186"/>
      <c r="CW34" s="186"/>
      <c r="CX34" s="186"/>
      <c r="CY34" s="186"/>
      <c r="CZ34" s="186"/>
      <c r="DB34" s="117"/>
      <c r="DC34" s="94">
        <f t="shared" si="0"/>
        <v>0</v>
      </c>
      <c r="DD34" s="116" t="str">
        <f t="shared" si="1"/>
        <v>-</v>
      </c>
      <c r="DE34" s="90"/>
      <c r="DF34" s="116">
        <f t="shared" si="2"/>
        <v>0</v>
      </c>
      <c r="DG34" s="116" t="str">
        <f t="shared" si="3"/>
        <v>-</v>
      </c>
      <c r="DH34" s="90"/>
    </row>
    <row r="35" spans="2:112" ht="15">
      <c r="B35" s="15">
        <v>25</v>
      </c>
      <c r="C35" s="16" t="s">
        <v>105</v>
      </c>
      <c r="D35" s="17">
        <v>0</v>
      </c>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186"/>
      <c r="CC35" s="186"/>
      <c r="CD35" s="186"/>
      <c r="CE35" s="186"/>
      <c r="CF35" s="186"/>
      <c r="CG35" s="186"/>
      <c r="CH35" s="186"/>
      <c r="CI35" s="186"/>
      <c r="CJ35" s="186"/>
      <c r="CK35" s="186"/>
      <c r="CL35" s="186"/>
      <c r="CM35" s="186"/>
      <c r="CN35" s="186"/>
      <c r="CO35" s="186"/>
      <c r="CP35" s="186"/>
      <c r="CQ35" s="186"/>
      <c r="CR35" s="186"/>
      <c r="CS35" s="186"/>
      <c r="CT35" s="186"/>
      <c r="CU35" s="186"/>
      <c r="CV35" s="186"/>
      <c r="CW35" s="186"/>
      <c r="CX35" s="186"/>
      <c r="CY35" s="186"/>
      <c r="CZ35" s="186"/>
      <c r="DB35" s="117"/>
      <c r="DC35" s="94">
        <f t="shared" si="0"/>
        <v>0</v>
      </c>
      <c r="DD35" s="116" t="str">
        <f t="shared" si="1"/>
        <v>-</v>
      </c>
      <c r="DE35" s="90"/>
      <c r="DF35" s="116">
        <f t="shared" si="2"/>
        <v>0</v>
      </c>
      <c r="DG35" s="116" t="str">
        <f t="shared" si="3"/>
        <v>-</v>
      </c>
      <c r="DH35" s="90"/>
    </row>
    <row r="36" spans="2:112" ht="15">
      <c r="B36" s="15">
        <v>26</v>
      </c>
      <c r="C36" s="16" t="s">
        <v>106</v>
      </c>
      <c r="D36" s="17">
        <v>0</v>
      </c>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186"/>
      <c r="BY36" s="186"/>
      <c r="BZ36" s="186"/>
      <c r="CA36" s="186"/>
      <c r="CB36" s="186"/>
      <c r="CC36" s="186"/>
      <c r="CD36" s="186"/>
      <c r="CE36" s="186"/>
      <c r="CF36" s="186"/>
      <c r="CG36" s="186"/>
      <c r="CH36" s="186"/>
      <c r="CI36" s="186"/>
      <c r="CJ36" s="186"/>
      <c r="CK36" s="186"/>
      <c r="CL36" s="186"/>
      <c r="CM36" s="186"/>
      <c r="CN36" s="186"/>
      <c r="CO36" s="186"/>
      <c r="CP36" s="186"/>
      <c r="CQ36" s="186"/>
      <c r="CR36" s="186"/>
      <c r="CS36" s="186"/>
      <c r="CT36" s="186"/>
      <c r="CU36" s="186"/>
      <c r="CV36" s="186"/>
      <c r="CW36" s="186"/>
      <c r="CX36" s="186"/>
      <c r="CY36" s="186"/>
      <c r="CZ36" s="186"/>
      <c r="DB36" s="117"/>
      <c r="DC36" s="94">
        <f t="shared" si="0"/>
        <v>0</v>
      </c>
      <c r="DD36" s="116" t="str">
        <f t="shared" si="1"/>
        <v>-</v>
      </c>
      <c r="DE36" s="90"/>
      <c r="DF36" s="116">
        <f t="shared" si="2"/>
        <v>0</v>
      </c>
      <c r="DG36" s="116" t="str">
        <f t="shared" si="3"/>
        <v>-</v>
      </c>
      <c r="DH36" s="90"/>
    </row>
    <row r="37" spans="2:112" ht="15">
      <c r="B37" s="15">
        <v>27</v>
      </c>
      <c r="C37" s="16" t="s">
        <v>107</v>
      </c>
      <c r="D37" s="17">
        <v>0</v>
      </c>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6"/>
      <c r="BR37" s="186"/>
      <c r="BS37" s="186"/>
      <c r="BT37" s="186"/>
      <c r="BU37" s="186"/>
      <c r="BV37" s="186"/>
      <c r="BW37" s="186"/>
      <c r="BX37" s="186"/>
      <c r="BY37" s="186"/>
      <c r="BZ37" s="186"/>
      <c r="CA37" s="186"/>
      <c r="CB37" s="186"/>
      <c r="CC37" s="186"/>
      <c r="CD37" s="186"/>
      <c r="CE37" s="186"/>
      <c r="CF37" s="186"/>
      <c r="CG37" s="186"/>
      <c r="CH37" s="186"/>
      <c r="CI37" s="186"/>
      <c r="CJ37" s="186"/>
      <c r="CK37" s="186"/>
      <c r="CL37" s="186"/>
      <c r="CM37" s="186"/>
      <c r="CN37" s="186"/>
      <c r="CO37" s="186"/>
      <c r="CP37" s="186"/>
      <c r="CQ37" s="186"/>
      <c r="CR37" s="186"/>
      <c r="CS37" s="186"/>
      <c r="CT37" s="186"/>
      <c r="CU37" s="186"/>
      <c r="CV37" s="186"/>
      <c r="CW37" s="186"/>
      <c r="CX37" s="186"/>
      <c r="CY37" s="186"/>
      <c r="CZ37" s="186"/>
      <c r="DB37" s="117"/>
      <c r="DC37" s="94">
        <f t="shared" si="0"/>
        <v>0</v>
      </c>
      <c r="DD37" s="116" t="str">
        <f t="shared" si="1"/>
        <v>-</v>
      </c>
      <c r="DE37" s="90"/>
      <c r="DF37" s="116">
        <f t="shared" si="2"/>
        <v>0</v>
      </c>
      <c r="DG37" s="116" t="str">
        <f t="shared" si="3"/>
        <v>-</v>
      </c>
      <c r="DH37" s="90"/>
    </row>
    <row r="38" spans="2:112" ht="15">
      <c r="B38" s="15">
        <v>28</v>
      </c>
      <c r="C38" s="16" t="s">
        <v>108</v>
      </c>
      <c r="D38" s="17">
        <v>0</v>
      </c>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6"/>
      <c r="BR38" s="186"/>
      <c r="BS38" s="186"/>
      <c r="BT38" s="186"/>
      <c r="BU38" s="186"/>
      <c r="BV38" s="186"/>
      <c r="BW38" s="186"/>
      <c r="BX38" s="186"/>
      <c r="BY38" s="186"/>
      <c r="BZ38" s="186"/>
      <c r="CA38" s="186"/>
      <c r="CB38" s="186"/>
      <c r="CC38" s="186"/>
      <c r="CD38" s="186"/>
      <c r="CE38" s="186"/>
      <c r="CF38" s="186"/>
      <c r="CG38" s="186"/>
      <c r="CH38" s="186"/>
      <c r="CI38" s="186"/>
      <c r="CJ38" s="186"/>
      <c r="CK38" s="186"/>
      <c r="CL38" s="186"/>
      <c r="CM38" s="186"/>
      <c r="CN38" s="186"/>
      <c r="CO38" s="186"/>
      <c r="CP38" s="186"/>
      <c r="CQ38" s="186"/>
      <c r="CR38" s="186"/>
      <c r="CS38" s="186"/>
      <c r="CT38" s="186"/>
      <c r="CU38" s="186"/>
      <c r="CV38" s="186"/>
      <c r="CW38" s="186"/>
      <c r="CX38" s="186"/>
      <c r="CY38" s="186"/>
      <c r="CZ38" s="186"/>
      <c r="DB38" s="117"/>
      <c r="DC38" s="94">
        <f t="shared" si="0"/>
        <v>0</v>
      </c>
      <c r="DD38" s="116" t="str">
        <f t="shared" si="1"/>
        <v>-</v>
      </c>
      <c r="DE38" s="90"/>
      <c r="DF38" s="116">
        <f t="shared" si="2"/>
        <v>0</v>
      </c>
      <c r="DG38" s="116" t="str">
        <f t="shared" si="3"/>
        <v>-</v>
      </c>
      <c r="DH38" s="90"/>
    </row>
    <row r="39" spans="2:112" ht="15">
      <c r="B39" s="15">
        <v>29</v>
      </c>
      <c r="C39" s="16" t="s">
        <v>109</v>
      </c>
      <c r="D39" s="17">
        <v>0</v>
      </c>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6"/>
      <c r="BQ39" s="186"/>
      <c r="BR39" s="186"/>
      <c r="BS39" s="186"/>
      <c r="BT39" s="186"/>
      <c r="BU39" s="186"/>
      <c r="BV39" s="186"/>
      <c r="BW39" s="186"/>
      <c r="BX39" s="186"/>
      <c r="BY39" s="186"/>
      <c r="BZ39" s="186"/>
      <c r="CA39" s="186"/>
      <c r="CB39" s="186"/>
      <c r="CC39" s="186"/>
      <c r="CD39" s="186"/>
      <c r="CE39" s="186"/>
      <c r="CF39" s="186"/>
      <c r="CG39" s="186"/>
      <c r="CH39" s="186"/>
      <c r="CI39" s="186"/>
      <c r="CJ39" s="186"/>
      <c r="CK39" s="186"/>
      <c r="CL39" s="186"/>
      <c r="CM39" s="186"/>
      <c r="CN39" s="186"/>
      <c r="CO39" s="186"/>
      <c r="CP39" s="186"/>
      <c r="CQ39" s="186"/>
      <c r="CR39" s="186"/>
      <c r="CS39" s="186"/>
      <c r="CT39" s="186"/>
      <c r="CU39" s="186"/>
      <c r="CV39" s="186"/>
      <c r="CW39" s="186"/>
      <c r="CX39" s="186"/>
      <c r="CY39" s="186"/>
      <c r="CZ39" s="186"/>
      <c r="DB39" s="117"/>
      <c r="DC39" s="94">
        <f t="shared" si="0"/>
        <v>0</v>
      </c>
      <c r="DD39" s="116" t="str">
        <f t="shared" si="1"/>
        <v>-</v>
      </c>
      <c r="DE39" s="90"/>
      <c r="DF39" s="116">
        <f t="shared" si="2"/>
        <v>0</v>
      </c>
      <c r="DG39" s="116" t="str">
        <f t="shared" si="3"/>
        <v>-</v>
      </c>
      <c r="DH39" s="90"/>
    </row>
    <row r="40" spans="2:112" ht="15">
      <c r="B40" s="15">
        <v>30</v>
      </c>
      <c r="C40" s="16" t="s">
        <v>110</v>
      </c>
      <c r="D40" s="17">
        <v>0</v>
      </c>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6"/>
      <c r="BQ40" s="186"/>
      <c r="BR40" s="186"/>
      <c r="BS40" s="186"/>
      <c r="BT40" s="186"/>
      <c r="BU40" s="186"/>
      <c r="BV40" s="186"/>
      <c r="BW40" s="186"/>
      <c r="BX40" s="186"/>
      <c r="BY40" s="186"/>
      <c r="BZ40" s="186"/>
      <c r="CA40" s="186"/>
      <c r="CB40" s="186"/>
      <c r="CC40" s="186"/>
      <c r="CD40" s="186"/>
      <c r="CE40" s="186"/>
      <c r="CF40" s="186"/>
      <c r="CG40" s="186"/>
      <c r="CH40" s="186"/>
      <c r="CI40" s="186"/>
      <c r="CJ40" s="186"/>
      <c r="CK40" s="186"/>
      <c r="CL40" s="186"/>
      <c r="CM40" s="186"/>
      <c r="CN40" s="186"/>
      <c r="CO40" s="186"/>
      <c r="CP40" s="186"/>
      <c r="CQ40" s="186"/>
      <c r="CR40" s="186"/>
      <c r="CS40" s="186"/>
      <c r="CT40" s="186"/>
      <c r="CU40" s="186"/>
      <c r="CV40" s="186"/>
      <c r="CW40" s="186"/>
      <c r="CX40" s="186"/>
      <c r="CY40" s="186"/>
      <c r="CZ40" s="186"/>
      <c r="DB40" s="117"/>
      <c r="DC40" s="94">
        <f t="shared" si="0"/>
        <v>0</v>
      </c>
      <c r="DD40" s="116" t="str">
        <f t="shared" si="1"/>
        <v>-</v>
      </c>
      <c r="DE40" s="90"/>
      <c r="DF40" s="116">
        <f t="shared" si="2"/>
        <v>0</v>
      </c>
      <c r="DG40" s="116" t="str">
        <f t="shared" si="3"/>
        <v>-</v>
      </c>
      <c r="DH40" s="90"/>
    </row>
    <row r="41" spans="2:112" ht="15">
      <c r="B41" s="15">
        <v>31</v>
      </c>
      <c r="C41" s="16" t="s">
        <v>111</v>
      </c>
      <c r="D41" s="17"/>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186"/>
      <c r="BX41" s="186"/>
      <c r="BY41" s="186"/>
      <c r="BZ41" s="186"/>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B41" s="117"/>
      <c r="DC41" s="94">
        <f aca="true" t="shared" si="4" ref="DC41:DC60">COUNTIF(E41:BL41,1)</f>
        <v>0</v>
      </c>
      <c r="DD41" s="116" t="str">
        <f aca="true" t="shared" si="5" ref="DD41:DD60">IF(DC41&lt;&gt;0,DC41,"-")</f>
        <v>-</v>
      </c>
      <c r="DE41" s="90"/>
      <c r="DF41" s="116">
        <f aca="true" t="shared" si="6" ref="DF41:DF60">COUNTIF(BM41:CZ41,1)</f>
        <v>0</v>
      </c>
      <c r="DG41" s="116" t="str">
        <f aca="true" t="shared" si="7" ref="DG41:DG60">IF(DF41&lt;&gt;0,DF41,"-")</f>
        <v>-</v>
      </c>
      <c r="DH41" s="90"/>
    </row>
    <row r="42" spans="2:112" ht="15">
      <c r="B42" s="15">
        <v>32</v>
      </c>
      <c r="C42" s="16" t="s">
        <v>112</v>
      </c>
      <c r="D42" s="17"/>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B42" s="117"/>
      <c r="DC42" s="94">
        <f t="shared" si="4"/>
        <v>0</v>
      </c>
      <c r="DD42" s="116" t="str">
        <f t="shared" si="5"/>
        <v>-</v>
      </c>
      <c r="DE42" s="90"/>
      <c r="DF42" s="116">
        <f t="shared" si="6"/>
        <v>0</v>
      </c>
      <c r="DG42" s="116" t="str">
        <f t="shared" si="7"/>
        <v>-</v>
      </c>
      <c r="DH42" s="90"/>
    </row>
    <row r="43" spans="2:112" ht="15">
      <c r="B43" s="15">
        <v>33</v>
      </c>
      <c r="C43" s="16" t="s">
        <v>113</v>
      </c>
      <c r="D43" s="17"/>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B43" s="117"/>
      <c r="DC43" s="94">
        <f t="shared" si="4"/>
        <v>0</v>
      </c>
      <c r="DD43" s="116" t="str">
        <f t="shared" si="5"/>
        <v>-</v>
      </c>
      <c r="DE43" s="90"/>
      <c r="DF43" s="116">
        <f t="shared" si="6"/>
        <v>0</v>
      </c>
      <c r="DG43" s="116" t="str">
        <f t="shared" si="7"/>
        <v>-</v>
      </c>
      <c r="DH43" s="90"/>
    </row>
    <row r="44" spans="2:112" ht="15">
      <c r="B44" s="15">
        <v>34</v>
      </c>
      <c r="C44" s="16" t="s">
        <v>114</v>
      </c>
      <c r="D44" s="17"/>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6"/>
      <c r="BX44" s="186"/>
      <c r="BY44" s="186"/>
      <c r="BZ44" s="186"/>
      <c r="CA44" s="186"/>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86"/>
      <c r="CX44" s="186"/>
      <c r="CY44" s="186"/>
      <c r="CZ44" s="186"/>
      <c r="DB44" s="117"/>
      <c r="DC44" s="94">
        <f t="shared" si="4"/>
        <v>0</v>
      </c>
      <c r="DD44" s="116" t="str">
        <f t="shared" si="5"/>
        <v>-</v>
      </c>
      <c r="DE44" s="90"/>
      <c r="DF44" s="116">
        <f t="shared" si="6"/>
        <v>0</v>
      </c>
      <c r="DG44" s="116" t="str">
        <f t="shared" si="7"/>
        <v>-</v>
      </c>
      <c r="DH44" s="90"/>
    </row>
    <row r="45" spans="2:112" ht="15">
      <c r="B45" s="15">
        <v>35</v>
      </c>
      <c r="C45" s="16" t="s">
        <v>115</v>
      </c>
      <c r="D45" s="17"/>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B45" s="117"/>
      <c r="DC45" s="94">
        <f t="shared" si="4"/>
        <v>0</v>
      </c>
      <c r="DD45" s="116" t="str">
        <f t="shared" si="5"/>
        <v>-</v>
      </c>
      <c r="DE45" s="90"/>
      <c r="DF45" s="116">
        <f t="shared" si="6"/>
        <v>0</v>
      </c>
      <c r="DG45" s="116" t="str">
        <f t="shared" si="7"/>
        <v>-</v>
      </c>
      <c r="DH45" s="90"/>
    </row>
    <row r="46" spans="2:112" ht="15">
      <c r="B46" s="15">
        <v>36</v>
      </c>
      <c r="C46" s="16" t="s">
        <v>116</v>
      </c>
      <c r="D46" s="17"/>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B46" s="117"/>
      <c r="DC46" s="94">
        <f t="shared" si="4"/>
        <v>0</v>
      </c>
      <c r="DD46" s="116" t="str">
        <f t="shared" si="5"/>
        <v>-</v>
      </c>
      <c r="DE46" s="90"/>
      <c r="DF46" s="116">
        <f t="shared" si="6"/>
        <v>0</v>
      </c>
      <c r="DG46" s="116" t="str">
        <f t="shared" si="7"/>
        <v>-</v>
      </c>
      <c r="DH46" s="90"/>
    </row>
    <row r="47" spans="2:112" ht="15">
      <c r="B47" s="15">
        <v>37</v>
      </c>
      <c r="C47" s="16" t="s">
        <v>117</v>
      </c>
      <c r="D47" s="17"/>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B47" s="117"/>
      <c r="DC47" s="94">
        <f t="shared" si="4"/>
        <v>0</v>
      </c>
      <c r="DD47" s="116" t="str">
        <f t="shared" si="5"/>
        <v>-</v>
      </c>
      <c r="DE47" s="90"/>
      <c r="DF47" s="116">
        <f t="shared" si="6"/>
        <v>0</v>
      </c>
      <c r="DG47" s="116" t="str">
        <f t="shared" si="7"/>
        <v>-</v>
      </c>
      <c r="DH47" s="90"/>
    </row>
    <row r="48" spans="2:112" ht="15">
      <c r="B48" s="15">
        <v>38</v>
      </c>
      <c r="C48" s="16" t="s">
        <v>118</v>
      </c>
      <c r="D48" s="17"/>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B48" s="117"/>
      <c r="DC48" s="94">
        <f t="shared" si="4"/>
        <v>0</v>
      </c>
      <c r="DD48" s="116" t="str">
        <f t="shared" si="5"/>
        <v>-</v>
      </c>
      <c r="DE48" s="90"/>
      <c r="DF48" s="116">
        <f t="shared" si="6"/>
        <v>0</v>
      </c>
      <c r="DG48" s="116" t="str">
        <f t="shared" si="7"/>
        <v>-</v>
      </c>
      <c r="DH48" s="90"/>
    </row>
    <row r="49" spans="2:112" ht="15">
      <c r="B49" s="15">
        <v>39</v>
      </c>
      <c r="C49" s="16" t="s">
        <v>119</v>
      </c>
      <c r="D49" s="17"/>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6"/>
      <c r="BR49" s="186"/>
      <c r="BS49" s="186"/>
      <c r="BT49" s="186"/>
      <c r="BU49" s="186"/>
      <c r="BV49" s="186"/>
      <c r="BW49" s="186"/>
      <c r="BX49" s="186"/>
      <c r="BY49" s="186"/>
      <c r="BZ49" s="186"/>
      <c r="CA49" s="186"/>
      <c r="CB49" s="186"/>
      <c r="CC49" s="186"/>
      <c r="CD49" s="186"/>
      <c r="CE49" s="186"/>
      <c r="CF49" s="186"/>
      <c r="CG49" s="186"/>
      <c r="CH49" s="186"/>
      <c r="CI49" s="186"/>
      <c r="CJ49" s="186"/>
      <c r="CK49" s="186"/>
      <c r="CL49" s="186"/>
      <c r="CM49" s="186"/>
      <c r="CN49" s="186"/>
      <c r="CO49" s="186"/>
      <c r="CP49" s="186"/>
      <c r="CQ49" s="186"/>
      <c r="CR49" s="186"/>
      <c r="CS49" s="186"/>
      <c r="CT49" s="186"/>
      <c r="CU49" s="186"/>
      <c r="CV49" s="186"/>
      <c r="CW49" s="186"/>
      <c r="CX49" s="186"/>
      <c r="CY49" s="186"/>
      <c r="CZ49" s="186"/>
      <c r="DB49" s="117"/>
      <c r="DC49" s="94">
        <f t="shared" si="4"/>
        <v>0</v>
      </c>
      <c r="DD49" s="116" t="str">
        <f t="shared" si="5"/>
        <v>-</v>
      </c>
      <c r="DE49" s="90"/>
      <c r="DF49" s="116">
        <f t="shared" si="6"/>
        <v>0</v>
      </c>
      <c r="DG49" s="116" t="str">
        <f t="shared" si="7"/>
        <v>-</v>
      </c>
      <c r="DH49" s="90"/>
    </row>
    <row r="50" spans="2:112" ht="15">
      <c r="B50" s="15">
        <v>40</v>
      </c>
      <c r="C50" s="16" t="s">
        <v>120</v>
      </c>
      <c r="D50" s="17"/>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186"/>
      <c r="BV50" s="186"/>
      <c r="BW50" s="186"/>
      <c r="BX50" s="186"/>
      <c r="BY50" s="186"/>
      <c r="BZ50" s="186"/>
      <c r="CA50" s="186"/>
      <c r="CB50" s="186"/>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186"/>
      <c r="CY50" s="186"/>
      <c r="CZ50" s="186"/>
      <c r="DB50" s="117"/>
      <c r="DC50" s="94">
        <f t="shared" si="4"/>
        <v>0</v>
      </c>
      <c r="DD50" s="116" t="str">
        <f t="shared" si="5"/>
        <v>-</v>
      </c>
      <c r="DE50" s="90"/>
      <c r="DF50" s="116">
        <f t="shared" si="6"/>
        <v>0</v>
      </c>
      <c r="DG50" s="116" t="str">
        <f t="shared" si="7"/>
        <v>-</v>
      </c>
      <c r="DH50" s="90"/>
    </row>
    <row r="51" spans="2:112" ht="15">
      <c r="B51" s="15">
        <v>41</v>
      </c>
      <c r="C51" s="16" t="s">
        <v>121</v>
      </c>
      <c r="D51" s="17"/>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186"/>
      <c r="CC51" s="186"/>
      <c r="CD51" s="186"/>
      <c r="CE51" s="186"/>
      <c r="CF51" s="186"/>
      <c r="CG51" s="186"/>
      <c r="CH51" s="186"/>
      <c r="CI51" s="186"/>
      <c r="CJ51" s="186"/>
      <c r="CK51" s="186"/>
      <c r="CL51" s="186"/>
      <c r="CM51" s="186"/>
      <c r="CN51" s="186"/>
      <c r="CO51" s="186"/>
      <c r="CP51" s="186"/>
      <c r="CQ51" s="186"/>
      <c r="CR51" s="186"/>
      <c r="CS51" s="186"/>
      <c r="CT51" s="186"/>
      <c r="CU51" s="186"/>
      <c r="CV51" s="186"/>
      <c r="CW51" s="186"/>
      <c r="CX51" s="186"/>
      <c r="CY51" s="186"/>
      <c r="CZ51" s="186"/>
      <c r="DB51" s="117"/>
      <c r="DC51" s="94">
        <f t="shared" si="4"/>
        <v>0</v>
      </c>
      <c r="DD51" s="116" t="str">
        <f t="shared" si="5"/>
        <v>-</v>
      </c>
      <c r="DE51" s="90"/>
      <c r="DF51" s="116">
        <f t="shared" si="6"/>
        <v>0</v>
      </c>
      <c r="DG51" s="116" t="str">
        <f t="shared" si="7"/>
        <v>-</v>
      </c>
      <c r="DH51" s="90"/>
    </row>
    <row r="52" spans="2:112" ht="15">
      <c r="B52" s="15">
        <v>42</v>
      </c>
      <c r="C52" s="16" t="s">
        <v>122</v>
      </c>
      <c r="D52" s="17"/>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186"/>
      <c r="CC52" s="186"/>
      <c r="CD52" s="186"/>
      <c r="CE52" s="186"/>
      <c r="CF52" s="186"/>
      <c r="CG52" s="186"/>
      <c r="CH52" s="186"/>
      <c r="CI52" s="186"/>
      <c r="CJ52" s="186"/>
      <c r="CK52" s="186"/>
      <c r="CL52" s="186"/>
      <c r="CM52" s="186"/>
      <c r="CN52" s="186"/>
      <c r="CO52" s="186"/>
      <c r="CP52" s="186"/>
      <c r="CQ52" s="186"/>
      <c r="CR52" s="186"/>
      <c r="CS52" s="186"/>
      <c r="CT52" s="186"/>
      <c r="CU52" s="186"/>
      <c r="CV52" s="186"/>
      <c r="CW52" s="186"/>
      <c r="CX52" s="186"/>
      <c r="CY52" s="186"/>
      <c r="CZ52" s="186"/>
      <c r="DB52" s="117"/>
      <c r="DC52" s="94">
        <f t="shared" si="4"/>
        <v>0</v>
      </c>
      <c r="DD52" s="116" t="str">
        <f t="shared" si="5"/>
        <v>-</v>
      </c>
      <c r="DE52" s="90"/>
      <c r="DF52" s="116">
        <f t="shared" si="6"/>
        <v>0</v>
      </c>
      <c r="DG52" s="116" t="str">
        <f t="shared" si="7"/>
        <v>-</v>
      </c>
      <c r="DH52" s="90"/>
    </row>
    <row r="53" spans="2:112" ht="15">
      <c r="B53" s="15">
        <v>43</v>
      </c>
      <c r="C53" s="16" t="s">
        <v>123</v>
      </c>
      <c r="D53" s="17"/>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186"/>
      <c r="CC53" s="186"/>
      <c r="CD53" s="186"/>
      <c r="CE53" s="186"/>
      <c r="CF53" s="186"/>
      <c r="CG53" s="186"/>
      <c r="CH53" s="186"/>
      <c r="CI53" s="186"/>
      <c r="CJ53" s="186"/>
      <c r="CK53" s="186"/>
      <c r="CL53" s="186"/>
      <c r="CM53" s="186"/>
      <c r="CN53" s="186"/>
      <c r="CO53" s="186"/>
      <c r="CP53" s="186"/>
      <c r="CQ53" s="186"/>
      <c r="CR53" s="186"/>
      <c r="CS53" s="186"/>
      <c r="CT53" s="186"/>
      <c r="CU53" s="186"/>
      <c r="CV53" s="186"/>
      <c r="CW53" s="186"/>
      <c r="CX53" s="186"/>
      <c r="CY53" s="186"/>
      <c r="CZ53" s="186"/>
      <c r="DB53" s="117"/>
      <c r="DC53" s="94">
        <f t="shared" si="4"/>
        <v>0</v>
      </c>
      <c r="DD53" s="116" t="str">
        <f t="shared" si="5"/>
        <v>-</v>
      </c>
      <c r="DE53" s="90"/>
      <c r="DF53" s="116">
        <f t="shared" si="6"/>
        <v>0</v>
      </c>
      <c r="DG53" s="116" t="str">
        <f t="shared" si="7"/>
        <v>-</v>
      </c>
      <c r="DH53" s="90"/>
    </row>
    <row r="54" spans="2:112" ht="15">
      <c r="B54" s="15">
        <v>44</v>
      </c>
      <c r="C54" s="16" t="s">
        <v>124</v>
      </c>
      <c r="D54" s="17"/>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6"/>
      <c r="BR54" s="186"/>
      <c r="BS54" s="186"/>
      <c r="BT54" s="186"/>
      <c r="BU54" s="186"/>
      <c r="BV54" s="186"/>
      <c r="BW54" s="186"/>
      <c r="BX54" s="186"/>
      <c r="BY54" s="186"/>
      <c r="BZ54" s="186"/>
      <c r="CA54" s="186"/>
      <c r="CB54" s="186"/>
      <c r="CC54" s="186"/>
      <c r="CD54" s="186"/>
      <c r="CE54" s="186"/>
      <c r="CF54" s="186"/>
      <c r="CG54" s="186"/>
      <c r="CH54" s="186"/>
      <c r="CI54" s="186"/>
      <c r="CJ54" s="186"/>
      <c r="CK54" s="186"/>
      <c r="CL54" s="186"/>
      <c r="CM54" s="186"/>
      <c r="CN54" s="186"/>
      <c r="CO54" s="186"/>
      <c r="CP54" s="186"/>
      <c r="CQ54" s="186"/>
      <c r="CR54" s="186"/>
      <c r="CS54" s="186"/>
      <c r="CT54" s="186"/>
      <c r="CU54" s="186"/>
      <c r="CV54" s="186"/>
      <c r="CW54" s="186"/>
      <c r="CX54" s="186"/>
      <c r="CY54" s="186"/>
      <c r="CZ54" s="186"/>
      <c r="DB54" s="117"/>
      <c r="DC54" s="94">
        <f t="shared" si="4"/>
        <v>0</v>
      </c>
      <c r="DD54" s="116" t="str">
        <f t="shared" si="5"/>
        <v>-</v>
      </c>
      <c r="DE54" s="90"/>
      <c r="DF54" s="116">
        <f t="shared" si="6"/>
        <v>0</v>
      </c>
      <c r="DG54" s="116" t="str">
        <f t="shared" si="7"/>
        <v>-</v>
      </c>
      <c r="DH54" s="90"/>
    </row>
    <row r="55" spans="2:112" ht="15">
      <c r="B55" s="15">
        <v>45</v>
      </c>
      <c r="C55" s="16" t="s">
        <v>125</v>
      </c>
      <c r="D55" s="17"/>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6"/>
      <c r="BQ55" s="186"/>
      <c r="BR55" s="186"/>
      <c r="BS55" s="186"/>
      <c r="BT55" s="186"/>
      <c r="BU55" s="186"/>
      <c r="BV55" s="186"/>
      <c r="BW55" s="186"/>
      <c r="BX55" s="186"/>
      <c r="BY55" s="186"/>
      <c r="BZ55" s="186"/>
      <c r="CA55" s="186"/>
      <c r="CB55" s="186"/>
      <c r="CC55" s="186"/>
      <c r="CD55" s="186"/>
      <c r="CE55" s="186"/>
      <c r="CF55" s="186"/>
      <c r="CG55" s="186"/>
      <c r="CH55" s="186"/>
      <c r="CI55" s="186"/>
      <c r="CJ55" s="186"/>
      <c r="CK55" s="186"/>
      <c r="CL55" s="186"/>
      <c r="CM55" s="186"/>
      <c r="CN55" s="186"/>
      <c r="CO55" s="186"/>
      <c r="CP55" s="186"/>
      <c r="CQ55" s="186"/>
      <c r="CR55" s="186"/>
      <c r="CS55" s="186"/>
      <c r="CT55" s="186"/>
      <c r="CU55" s="186"/>
      <c r="CV55" s="186"/>
      <c r="CW55" s="186"/>
      <c r="CX55" s="186"/>
      <c r="CY55" s="186"/>
      <c r="CZ55" s="186"/>
      <c r="DB55" s="117"/>
      <c r="DC55" s="94">
        <f t="shared" si="4"/>
        <v>0</v>
      </c>
      <c r="DD55" s="116" t="str">
        <f t="shared" si="5"/>
        <v>-</v>
      </c>
      <c r="DE55" s="90"/>
      <c r="DF55" s="116">
        <f t="shared" si="6"/>
        <v>0</v>
      </c>
      <c r="DG55" s="116" t="str">
        <f t="shared" si="7"/>
        <v>-</v>
      </c>
      <c r="DH55" s="90"/>
    </row>
    <row r="56" spans="2:112" ht="15">
      <c r="B56" s="15">
        <v>46</v>
      </c>
      <c r="C56" s="16" t="s">
        <v>126</v>
      </c>
      <c r="D56" s="17"/>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6"/>
      <c r="BR56" s="186"/>
      <c r="BS56" s="186"/>
      <c r="BT56" s="186"/>
      <c r="BU56" s="186"/>
      <c r="BV56" s="186"/>
      <c r="BW56" s="186"/>
      <c r="BX56" s="186"/>
      <c r="BY56" s="186"/>
      <c r="BZ56" s="186"/>
      <c r="CA56" s="186"/>
      <c r="CB56" s="186"/>
      <c r="CC56" s="186"/>
      <c r="CD56" s="186"/>
      <c r="CE56" s="186"/>
      <c r="CF56" s="186"/>
      <c r="CG56" s="186"/>
      <c r="CH56" s="186"/>
      <c r="CI56" s="186"/>
      <c r="CJ56" s="186"/>
      <c r="CK56" s="186"/>
      <c r="CL56" s="186"/>
      <c r="CM56" s="186"/>
      <c r="CN56" s="186"/>
      <c r="CO56" s="186"/>
      <c r="CP56" s="186"/>
      <c r="CQ56" s="186"/>
      <c r="CR56" s="186"/>
      <c r="CS56" s="186"/>
      <c r="CT56" s="186"/>
      <c r="CU56" s="186"/>
      <c r="CV56" s="186"/>
      <c r="CW56" s="186"/>
      <c r="CX56" s="186"/>
      <c r="CY56" s="186"/>
      <c r="CZ56" s="186"/>
      <c r="DB56" s="117"/>
      <c r="DC56" s="94">
        <f t="shared" si="4"/>
        <v>0</v>
      </c>
      <c r="DD56" s="116" t="str">
        <f t="shared" si="5"/>
        <v>-</v>
      </c>
      <c r="DE56" s="90"/>
      <c r="DF56" s="116">
        <f t="shared" si="6"/>
        <v>0</v>
      </c>
      <c r="DG56" s="116" t="str">
        <f t="shared" si="7"/>
        <v>-</v>
      </c>
      <c r="DH56" s="90"/>
    </row>
    <row r="57" spans="2:112" ht="15">
      <c r="B57" s="15">
        <v>47</v>
      </c>
      <c r="C57" s="16" t="s">
        <v>127</v>
      </c>
      <c r="D57" s="17"/>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6"/>
      <c r="BR57" s="186"/>
      <c r="BS57" s="186"/>
      <c r="BT57" s="186"/>
      <c r="BU57" s="186"/>
      <c r="BV57" s="186"/>
      <c r="BW57" s="186"/>
      <c r="BX57" s="186"/>
      <c r="BY57" s="186"/>
      <c r="BZ57" s="186"/>
      <c r="CA57" s="186"/>
      <c r="CB57" s="186"/>
      <c r="CC57" s="186"/>
      <c r="CD57" s="186"/>
      <c r="CE57" s="186"/>
      <c r="CF57" s="186"/>
      <c r="CG57" s="186"/>
      <c r="CH57" s="186"/>
      <c r="CI57" s="186"/>
      <c r="CJ57" s="186"/>
      <c r="CK57" s="186"/>
      <c r="CL57" s="186"/>
      <c r="CM57" s="186"/>
      <c r="CN57" s="186"/>
      <c r="CO57" s="186"/>
      <c r="CP57" s="186"/>
      <c r="CQ57" s="186"/>
      <c r="CR57" s="186"/>
      <c r="CS57" s="186"/>
      <c r="CT57" s="186"/>
      <c r="CU57" s="186"/>
      <c r="CV57" s="186"/>
      <c r="CW57" s="186"/>
      <c r="CX57" s="186"/>
      <c r="CY57" s="186"/>
      <c r="CZ57" s="186"/>
      <c r="DB57" s="117"/>
      <c r="DC57" s="94">
        <f t="shared" si="4"/>
        <v>0</v>
      </c>
      <c r="DD57" s="116" t="str">
        <f t="shared" si="5"/>
        <v>-</v>
      </c>
      <c r="DE57" s="90"/>
      <c r="DF57" s="116">
        <f t="shared" si="6"/>
        <v>0</v>
      </c>
      <c r="DG57" s="116" t="str">
        <f t="shared" si="7"/>
        <v>-</v>
      </c>
      <c r="DH57" s="90"/>
    </row>
    <row r="58" spans="2:112" ht="15">
      <c r="B58" s="15">
        <v>48</v>
      </c>
      <c r="C58" s="16" t="s">
        <v>128</v>
      </c>
      <c r="D58" s="17"/>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6"/>
      <c r="BR58" s="186"/>
      <c r="BS58" s="186"/>
      <c r="BT58" s="186"/>
      <c r="BU58" s="186"/>
      <c r="BV58" s="186"/>
      <c r="BW58" s="186"/>
      <c r="BX58" s="186"/>
      <c r="BY58" s="186"/>
      <c r="BZ58" s="186"/>
      <c r="CA58" s="186"/>
      <c r="CB58" s="186"/>
      <c r="CC58" s="186"/>
      <c r="CD58" s="186"/>
      <c r="CE58" s="186"/>
      <c r="CF58" s="186"/>
      <c r="CG58" s="186"/>
      <c r="CH58" s="186"/>
      <c r="CI58" s="186"/>
      <c r="CJ58" s="186"/>
      <c r="CK58" s="186"/>
      <c r="CL58" s="186"/>
      <c r="CM58" s="186"/>
      <c r="CN58" s="186"/>
      <c r="CO58" s="186"/>
      <c r="CP58" s="186"/>
      <c r="CQ58" s="186"/>
      <c r="CR58" s="186"/>
      <c r="CS58" s="186"/>
      <c r="CT58" s="186"/>
      <c r="CU58" s="186"/>
      <c r="CV58" s="186"/>
      <c r="CW58" s="186"/>
      <c r="CX58" s="186"/>
      <c r="CY58" s="186"/>
      <c r="CZ58" s="186"/>
      <c r="DB58" s="117"/>
      <c r="DC58" s="94">
        <f t="shared" si="4"/>
        <v>0</v>
      </c>
      <c r="DD58" s="116" t="str">
        <f t="shared" si="5"/>
        <v>-</v>
      </c>
      <c r="DE58" s="90"/>
      <c r="DF58" s="116">
        <f t="shared" si="6"/>
        <v>0</v>
      </c>
      <c r="DG58" s="116" t="str">
        <f t="shared" si="7"/>
        <v>-</v>
      </c>
      <c r="DH58" s="90"/>
    </row>
    <row r="59" spans="2:112" ht="15">
      <c r="B59" s="15">
        <v>49</v>
      </c>
      <c r="C59" s="16" t="s">
        <v>129</v>
      </c>
      <c r="D59" s="17"/>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6"/>
      <c r="BR59" s="186"/>
      <c r="BS59" s="186"/>
      <c r="BT59" s="186"/>
      <c r="BU59" s="186"/>
      <c r="BV59" s="186"/>
      <c r="BW59" s="186"/>
      <c r="BX59" s="186"/>
      <c r="BY59" s="186"/>
      <c r="BZ59" s="186"/>
      <c r="CA59" s="186"/>
      <c r="CB59" s="186"/>
      <c r="CC59" s="186"/>
      <c r="CD59" s="186"/>
      <c r="CE59" s="186"/>
      <c r="CF59" s="186"/>
      <c r="CG59" s="186"/>
      <c r="CH59" s="186"/>
      <c r="CI59" s="186"/>
      <c r="CJ59" s="186"/>
      <c r="CK59" s="186"/>
      <c r="CL59" s="186"/>
      <c r="CM59" s="186"/>
      <c r="CN59" s="186"/>
      <c r="CO59" s="186"/>
      <c r="CP59" s="186"/>
      <c r="CQ59" s="186"/>
      <c r="CR59" s="186"/>
      <c r="CS59" s="186"/>
      <c r="CT59" s="186"/>
      <c r="CU59" s="186"/>
      <c r="CV59" s="186"/>
      <c r="CW59" s="186"/>
      <c r="CX59" s="186"/>
      <c r="CY59" s="186"/>
      <c r="CZ59" s="186"/>
      <c r="DB59" s="117"/>
      <c r="DC59" s="94">
        <f t="shared" si="4"/>
        <v>0</v>
      </c>
      <c r="DD59" s="116" t="str">
        <f t="shared" si="5"/>
        <v>-</v>
      </c>
      <c r="DE59" s="90"/>
      <c r="DF59" s="116">
        <f t="shared" si="6"/>
        <v>0</v>
      </c>
      <c r="DG59" s="116" t="str">
        <f t="shared" si="7"/>
        <v>-</v>
      </c>
      <c r="DH59" s="90"/>
    </row>
    <row r="60" spans="2:112" ht="15">
      <c r="B60" s="15">
        <v>50</v>
      </c>
      <c r="C60" s="16" t="s">
        <v>130</v>
      </c>
      <c r="D60" s="17"/>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6"/>
      <c r="BR60" s="186"/>
      <c r="BS60" s="186"/>
      <c r="BT60" s="186"/>
      <c r="BU60" s="186"/>
      <c r="BV60" s="186"/>
      <c r="BW60" s="186"/>
      <c r="BX60" s="186"/>
      <c r="BY60" s="186"/>
      <c r="BZ60" s="186"/>
      <c r="CA60" s="186"/>
      <c r="CB60" s="186"/>
      <c r="CC60" s="186"/>
      <c r="CD60" s="186"/>
      <c r="CE60" s="186"/>
      <c r="CF60" s="186"/>
      <c r="CG60" s="186"/>
      <c r="CH60" s="186"/>
      <c r="CI60" s="186"/>
      <c r="CJ60" s="186"/>
      <c r="CK60" s="186"/>
      <c r="CL60" s="186"/>
      <c r="CM60" s="186"/>
      <c r="CN60" s="186"/>
      <c r="CO60" s="186"/>
      <c r="CP60" s="186"/>
      <c r="CQ60" s="186"/>
      <c r="CR60" s="186"/>
      <c r="CS60" s="186"/>
      <c r="CT60" s="186"/>
      <c r="CU60" s="186"/>
      <c r="CV60" s="186"/>
      <c r="CW60" s="186"/>
      <c r="CX60" s="186"/>
      <c r="CY60" s="186"/>
      <c r="CZ60" s="186"/>
      <c r="DB60" s="117"/>
      <c r="DC60" s="94">
        <f t="shared" si="4"/>
        <v>0</v>
      </c>
      <c r="DD60" s="116" t="str">
        <f t="shared" si="5"/>
        <v>-</v>
      </c>
      <c r="DE60" s="90"/>
      <c r="DF60" s="116">
        <f t="shared" si="6"/>
        <v>0</v>
      </c>
      <c r="DG60" s="116" t="str">
        <f t="shared" si="7"/>
        <v>-</v>
      </c>
      <c r="DH60" s="90"/>
    </row>
    <row r="61" spans="2:112" ht="15">
      <c r="B61" s="15">
        <v>51</v>
      </c>
      <c r="C61" s="16" t="s">
        <v>131</v>
      </c>
      <c r="D61" s="17">
        <v>0</v>
      </c>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c r="BB61" s="186"/>
      <c r="BC61" s="186"/>
      <c r="BD61" s="186"/>
      <c r="BE61" s="186"/>
      <c r="BF61" s="186"/>
      <c r="BG61" s="186"/>
      <c r="BH61" s="186"/>
      <c r="BI61" s="186"/>
      <c r="BJ61" s="186"/>
      <c r="BK61" s="186"/>
      <c r="BL61" s="186"/>
      <c r="BM61" s="186"/>
      <c r="BN61" s="186"/>
      <c r="BO61" s="186"/>
      <c r="BP61" s="186"/>
      <c r="BQ61" s="186"/>
      <c r="BR61" s="186"/>
      <c r="BS61" s="186"/>
      <c r="BT61" s="186"/>
      <c r="BU61" s="186"/>
      <c r="BV61" s="186"/>
      <c r="BW61" s="186"/>
      <c r="BX61" s="186"/>
      <c r="BY61" s="186"/>
      <c r="BZ61" s="186"/>
      <c r="CA61" s="186"/>
      <c r="CB61" s="186"/>
      <c r="CC61" s="186"/>
      <c r="CD61" s="186"/>
      <c r="CE61" s="186"/>
      <c r="CF61" s="186"/>
      <c r="CG61" s="186"/>
      <c r="CH61" s="186"/>
      <c r="CI61" s="186"/>
      <c r="CJ61" s="186"/>
      <c r="CK61" s="186"/>
      <c r="CL61" s="186"/>
      <c r="CM61" s="186"/>
      <c r="CN61" s="186"/>
      <c r="CO61" s="186"/>
      <c r="CP61" s="186"/>
      <c r="CQ61" s="186"/>
      <c r="CR61" s="186"/>
      <c r="CS61" s="186"/>
      <c r="CT61" s="186"/>
      <c r="CU61" s="186"/>
      <c r="CV61" s="186"/>
      <c r="CW61" s="186"/>
      <c r="CX61" s="186"/>
      <c r="CY61" s="186"/>
      <c r="CZ61" s="186"/>
      <c r="DB61" s="117"/>
      <c r="DC61" s="94">
        <f t="shared" si="0"/>
        <v>0</v>
      </c>
      <c r="DD61" s="116" t="str">
        <f t="shared" si="1"/>
        <v>-</v>
      </c>
      <c r="DE61" s="90"/>
      <c r="DF61" s="116">
        <f t="shared" si="2"/>
        <v>0</v>
      </c>
      <c r="DG61" s="116" t="str">
        <f t="shared" si="3"/>
        <v>-</v>
      </c>
      <c r="DH61" s="90"/>
    </row>
    <row r="62" spans="2:112" ht="15">
      <c r="B62" s="15">
        <v>52</v>
      </c>
      <c r="C62" s="16" t="s">
        <v>132</v>
      </c>
      <c r="D62" s="17">
        <v>0</v>
      </c>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86"/>
      <c r="BJ62" s="186"/>
      <c r="BK62" s="186"/>
      <c r="BL62" s="186"/>
      <c r="BM62" s="186"/>
      <c r="BN62" s="186"/>
      <c r="BO62" s="186"/>
      <c r="BP62" s="186"/>
      <c r="BQ62" s="186"/>
      <c r="BR62" s="186"/>
      <c r="BS62" s="186"/>
      <c r="BT62" s="186"/>
      <c r="BU62" s="186"/>
      <c r="BV62" s="186"/>
      <c r="BW62" s="186"/>
      <c r="BX62" s="186"/>
      <c r="BY62" s="186"/>
      <c r="BZ62" s="186"/>
      <c r="CA62" s="186"/>
      <c r="CB62" s="186"/>
      <c r="CC62" s="186"/>
      <c r="CD62" s="186"/>
      <c r="CE62" s="186"/>
      <c r="CF62" s="186"/>
      <c r="CG62" s="186"/>
      <c r="CH62" s="186"/>
      <c r="CI62" s="186"/>
      <c r="CJ62" s="186"/>
      <c r="CK62" s="186"/>
      <c r="CL62" s="186"/>
      <c r="CM62" s="186"/>
      <c r="CN62" s="186"/>
      <c r="CO62" s="186"/>
      <c r="CP62" s="186"/>
      <c r="CQ62" s="186"/>
      <c r="CR62" s="186"/>
      <c r="CS62" s="186"/>
      <c r="CT62" s="186"/>
      <c r="CU62" s="186"/>
      <c r="CV62" s="186"/>
      <c r="CW62" s="186"/>
      <c r="CX62" s="186"/>
      <c r="CY62" s="186"/>
      <c r="CZ62" s="186"/>
      <c r="DB62" s="117"/>
      <c r="DC62" s="94">
        <f t="shared" si="0"/>
        <v>0</v>
      </c>
      <c r="DD62" s="116" t="str">
        <f t="shared" si="1"/>
        <v>-</v>
      </c>
      <c r="DE62" s="90"/>
      <c r="DF62" s="116">
        <f t="shared" si="2"/>
        <v>0</v>
      </c>
      <c r="DG62" s="116" t="str">
        <f t="shared" si="3"/>
        <v>-</v>
      </c>
      <c r="DH62" s="90"/>
    </row>
    <row r="63" spans="2:112" ht="15">
      <c r="B63" s="15">
        <v>53</v>
      </c>
      <c r="C63" s="16" t="s">
        <v>133</v>
      </c>
      <c r="D63" s="17">
        <v>0</v>
      </c>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6"/>
      <c r="BR63" s="186"/>
      <c r="BS63" s="186"/>
      <c r="BT63" s="186"/>
      <c r="BU63" s="186"/>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B63" s="117"/>
      <c r="DC63" s="94">
        <f t="shared" si="0"/>
        <v>0</v>
      </c>
      <c r="DD63" s="116" t="str">
        <f t="shared" si="1"/>
        <v>-</v>
      </c>
      <c r="DE63" s="90"/>
      <c r="DF63" s="116">
        <f t="shared" si="2"/>
        <v>0</v>
      </c>
      <c r="DG63" s="116" t="str">
        <f t="shared" si="3"/>
        <v>-</v>
      </c>
      <c r="DH63" s="90"/>
    </row>
    <row r="64" spans="2:112" ht="15">
      <c r="B64" s="15">
        <v>54</v>
      </c>
      <c r="C64" s="16" t="s">
        <v>134</v>
      </c>
      <c r="D64" s="17">
        <v>0</v>
      </c>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6"/>
      <c r="BR64" s="186"/>
      <c r="BS64" s="186"/>
      <c r="BT64" s="186"/>
      <c r="BU64" s="186"/>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B64" s="117"/>
      <c r="DC64" s="94">
        <f t="shared" si="0"/>
        <v>0</v>
      </c>
      <c r="DD64" s="116" t="str">
        <f t="shared" si="1"/>
        <v>-</v>
      </c>
      <c r="DE64" s="90"/>
      <c r="DF64" s="116">
        <f t="shared" si="2"/>
        <v>0</v>
      </c>
      <c r="DG64" s="116" t="str">
        <f t="shared" si="3"/>
        <v>-</v>
      </c>
      <c r="DH64" s="90"/>
    </row>
    <row r="65" spans="2:112" ht="15">
      <c r="B65" s="15">
        <v>55</v>
      </c>
      <c r="C65" s="16" t="s">
        <v>135</v>
      </c>
      <c r="D65" s="17">
        <v>0</v>
      </c>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6"/>
      <c r="BR65" s="186"/>
      <c r="BS65" s="186"/>
      <c r="BT65" s="186"/>
      <c r="BU65" s="186"/>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B65" s="117"/>
      <c r="DC65" s="94">
        <f t="shared" si="0"/>
        <v>0</v>
      </c>
      <c r="DD65" s="116" t="str">
        <f t="shared" si="1"/>
        <v>-</v>
      </c>
      <c r="DE65" s="90"/>
      <c r="DF65" s="116">
        <f t="shared" si="2"/>
        <v>0</v>
      </c>
      <c r="DG65" s="116" t="str">
        <f t="shared" si="3"/>
        <v>-</v>
      </c>
      <c r="DH65" s="90"/>
    </row>
    <row r="66" spans="2:112" ht="15">
      <c r="B66" s="15">
        <v>56</v>
      </c>
      <c r="C66" s="16" t="s">
        <v>136</v>
      </c>
      <c r="D66" s="17">
        <v>0</v>
      </c>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6"/>
      <c r="BR66" s="186"/>
      <c r="BS66" s="186"/>
      <c r="BT66" s="186"/>
      <c r="BU66" s="186"/>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B66" s="117"/>
      <c r="DC66" s="94">
        <f t="shared" si="0"/>
        <v>0</v>
      </c>
      <c r="DD66" s="116" t="str">
        <f t="shared" si="1"/>
        <v>-</v>
      </c>
      <c r="DE66" s="90"/>
      <c r="DF66" s="116">
        <f t="shared" si="2"/>
        <v>0</v>
      </c>
      <c r="DG66" s="116" t="str">
        <f t="shared" si="3"/>
        <v>-</v>
      </c>
      <c r="DH66" s="90"/>
    </row>
    <row r="67" spans="2:112" ht="15">
      <c r="B67" s="15">
        <v>57</v>
      </c>
      <c r="C67" s="16" t="s">
        <v>137</v>
      </c>
      <c r="D67" s="17">
        <v>0</v>
      </c>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c r="BI67" s="186"/>
      <c r="BJ67" s="186"/>
      <c r="BK67" s="186"/>
      <c r="BL67" s="186"/>
      <c r="BM67" s="186"/>
      <c r="BN67" s="186"/>
      <c r="BO67" s="186"/>
      <c r="BP67" s="186"/>
      <c r="BQ67" s="186"/>
      <c r="BR67" s="186"/>
      <c r="BS67" s="186"/>
      <c r="BT67" s="186"/>
      <c r="BU67" s="186"/>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B67" s="117"/>
      <c r="DC67" s="94">
        <f t="shared" si="0"/>
        <v>0</v>
      </c>
      <c r="DD67" s="116" t="str">
        <f t="shared" si="1"/>
        <v>-</v>
      </c>
      <c r="DE67" s="90"/>
      <c r="DF67" s="116">
        <f t="shared" si="2"/>
        <v>0</v>
      </c>
      <c r="DG67" s="116" t="str">
        <f t="shared" si="3"/>
        <v>-</v>
      </c>
      <c r="DH67" s="90"/>
    </row>
    <row r="68" spans="2:112" ht="15">
      <c r="B68" s="15">
        <v>58</v>
      </c>
      <c r="C68" s="16" t="s">
        <v>138</v>
      </c>
      <c r="D68" s="17">
        <v>0</v>
      </c>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c r="BJ68" s="186"/>
      <c r="BK68" s="186"/>
      <c r="BL68" s="186"/>
      <c r="BM68" s="186"/>
      <c r="BN68" s="186"/>
      <c r="BO68" s="186"/>
      <c r="BP68" s="186"/>
      <c r="BQ68" s="186"/>
      <c r="BR68" s="186"/>
      <c r="BS68" s="186"/>
      <c r="BT68" s="186"/>
      <c r="BU68" s="186"/>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B68" s="117"/>
      <c r="DC68" s="94">
        <f t="shared" si="0"/>
        <v>0</v>
      </c>
      <c r="DD68" s="116" t="str">
        <f t="shared" si="1"/>
        <v>-</v>
      </c>
      <c r="DE68" s="90"/>
      <c r="DF68" s="116">
        <f t="shared" si="2"/>
        <v>0</v>
      </c>
      <c r="DG68" s="116" t="str">
        <f t="shared" si="3"/>
        <v>-</v>
      </c>
      <c r="DH68" s="90"/>
    </row>
    <row r="69" spans="2:112" ht="15">
      <c r="B69" s="15">
        <v>59</v>
      </c>
      <c r="C69" s="16" t="s">
        <v>139</v>
      </c>
      <c r="D69" s="17">
        <v>0</v>
      </c>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6"/>
      <c r="BR69" s="186"/>
      <c r="BS69" s="186"/>
      <c r="BT69" s="186"/>
      <c r="BU69" s="186"/>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B69" s="117"/>
      <c r="DC69" s="94">
        <f t="shared" si="0"/>
        <v>0</v>
      </c>
      <c r="DD69" s="116" t="str">
        <f t="shared" si="1"/>
        <v>-</v>
      </c>
      <c r="DE69" s="90"/>
      <c r="DF69" s="116">
        <f t="shared" si="2"/>
        <v>0</v>
      </c>
      <c r="DG69" s="116" t="str">
        <f t="shared" si="3"/>
        <v>-</v>
      </c>
      <c r="DH69" s="90"/>
    </row>
    <row r="70" spans="2:112" ht="15">
      <c r="B70" s="15">
        <v>60</v>
      </c>
      <c r="C70" s="16" t="s">
        <v>140</v>
      </c>
      <c r="D70" s="17">
        <v>0</v>
      </c>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6"/>
      <c r="BR70" s="186"/>
      <c r="BS70" s="186"/>
      <c r="BT70" s="186"/>
      <c r="BU70" s="186"/>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B70" s="117"/>
      <c r="DC70" s="94">
        <f t="shared" si="0"/>
        <v>0</v>
      </c>
      <c r="DD70" s="116" t="str">
        <f t="shared" si="1"/>
        <v>-</v>
      </c>
      <c r="DE70" s="90"/>
      <c r="DF70" s="116">
        <f t="shared" si="2"/>
        <v>0</v>
      </c>
      <c r="DG70" s="116" t="str">
        <f t="shared" si="3"/>
        <v>-</v>
      </c>
      <c r="DH70" s="90"/>
    </row>
    <row r="71" spans="5:112" ht="15.75" thickBot="1">
      <c r="E71" s="18">
        <v>1</v>
      </c>
      <c r="F71" s="18">
        <v>2</v>
      </c>
      <c r="G71" s="18">
        <v>3</v>
      </c>
      <c r="H71" s="18">
        <v>4</v>
      </c>
      <c r="I71" s="18">
        <v>5</v>
      </c>
      <c r="J71" s="18">
        <v>6</v>
      </c>
      <c r="K71" s="18">
        <v>7</v>
      </c>
      <c r="L71" s="18">
        <v>8</v>
      </c>
      <c r="M71" s="19">
        <v>9</v>
      </c>
      <c r="N71" s="20">
        <v>10</v>
      </c>
      <c r="O71" s="18">
        <v>11</v>
      </c>
      <c r="P71" s="18">
        <v>12</v>
      </c>
      <c r="Q71" s="18">
        <v>13</v>
      </c>
      <c r="R71" s="18">
        <v>14</v>
      </c>
      <c r="S71" s="18">
        <v>15</v>
      </c>
      <c r="T71" s="18">
        <v>16</v>
      </c>
      <c r="U71" s="18">
        <v>17</v>
      </c>
      <c r="V71" s="18">
        <v>18</v>
      </c>
      <c r="W71" s="19">
        <v>19</v>
      </c>
      <c r="X71" s="18">
        <v>20</v>
      </c>
      <c r="Y71" s="18">
        <v>21</v>
      </c>
      <c r="Z71" s="18">
        <v>22</v>
      </c>
      <c r="AA71" s="18">
        <v>23</v>
      </c>
      <c r="AB71" s="18">
        <v>24</v>
      </c>
      <c r="AC71" s="18">
        <v>25</v>
      </c>
      <c r="AD71" s="18">
        <v>26</v>
      </c>
      <c r="AE71" s="19">
        <v>27</v>
      </c>
      <c r="AF71" s="18">
        <v>28</v>
      </c>
      <c r="AG71" s="18">
        <v>29</v>
      </c>
      <c r="AH71" s="18">
        <v>30</v>
      </c>
      <c r="AI71" s="18">
        <v>31</v>
      </c>
      <c r="AJ71" s="18">
        <v>32</v>
      </c>
      <c r="AK71" s="18">
        <v>33</v>
      </c>
      <c r="AL71" s="18">
        <v>34</v>
      </c>
      <c r="AM71" s="18">
        <v>35</v>
      </c>
      <c r="AN71" s="18">
        <v>36</v>
      </c>
      <c r="AO71" s="18">
        <v>37</v>
      </c>
      <c r="AP71" s="18">
        <v>38</v>
      </c>
      <c r="AQ71" s="18">
        <v>39</v>
      </c>
      <c r="AR71" s="18">
        <v>40</v>
      </c>
      <c r="AS71" s="18">
        <v>41</v>
      </c>
      <c r="AT71" s="19">
        <v>42</v>
      </c>
      <c r="AU71" s="18">
        <v>43</v>
      </c>
      <c r="AV71" s="18">
        <v>44</v>
      </c>
      <c r="AW71" s="18">
        <v>45</v>
      </c>
      <c r="AX71" s="18">
        <v>46</v>
      </c>
      <c r="AY71" s="18">
        <v>47</v>
      </c>
      <c r="AZ71" s="18">
        <v>48</v>
      </c>
      <c r="BA71" s="18">
        <v>49</v>
      </c>
      <c r="BB71" s="18">
        <v>50</v>
      </c>
      <c r="BC71" s="19">
        <v>51</v>
      </c>
      <c r="BD71" s="18">
        <v>52</v>
      </c>
      <c r="BE71" s="18">
        <v>53</v>
      </c>
      <c r="BF71" s="18">
        <v>54</v>
      </c>
      <c r="BG71" s="18">
        <v>55</v>
      </c>
      <c r="BH71" s="18">
        <v>56</v>
      </c>
      <c r="BI71" s="19">
        <v>57</v>
      </c>
      <c r="BJ71" s="18">
        <v>58</v>
      </c>
      <c r="BK71" s="18">
        <v>59</v>
      </c>
      <c r="BL71" s="18">
        <v>60</v>
      </c>
      <c r="BM71" s="18">
        <v>61</v>
      </c>
      <c r="BN71" s="18">
        <v>62</v>
      </c>
      <c r="BO71" s="19">
        <v>63</v>
      </c>
      <c r="BP71" s="18">
        <v>64</v>
      </c>
      <c r="BQ71" s="18">
        <v>65</v>
      </c>
      <c r="BR71" s="18">
        <v>66</v>
      </c>
      <c r="BS71" s="18">
        <v>67</v>
      </c>
      <c r="BT71" s="18">
        <v>68</v>
      </c>
      <c r="BU71" s="18">
        <v>69</v>
      </c>
      <c r="BV71" s="18">
        <v>70</v>
      </c>
      <c r="BW71" s="18">
        <v>71</v>
      </c>
      <c r="BX71" s="18">
        <v>72</v>
      </c>
      <c r="BY71" s="18">
        <v>73</v>
      </c>
      <c r="BZ71" s="19">
        <v>74</v>
      </c>
      <c r="CA71" s="18">
        <v>75</v>
      </c>
      <c r="CB71" s="18">
        <v>76</v>
      </c>
      <c r="CC71" s="18">
        <v>77</v>
      </c>
      <c r="CD71" s="18">
        <v>78</v>
      </c>
      <c r="CE71" s="18">
        <v>79</v>
      </c>
      <c r="CF71" s="18">
        <v>80</v>
      </c>
      <c r="CG71" s="18">
        <v>81</v>
      </c>
      <c r="CH71" s="18">
        <v>82</v>
      </c>
      <c r="CI71" s="19">
        <v>83</v>
      </c>
      <c r="CJ71" s="18">
        <v>84</v>
      </c>
      <c r="CK71" s="18">
        <v>85</v>
      </c>
      <c r="CL71" s="18">
        <v>86</v>
      </c>
      <c r="CM71" s="18">
        <v>87</v>
      </c>
      <c r="CN71" s="18">
        <v>88</v>
      </c>
      <c r="CO71" s="19">
        <v>89</v>
      </c>
      <c r="CP71" s="18">
        <v>90</v>
      </c>
      <c r="CQ71" s="18">
        <v>91</v>
      </c>
      <c r="CR71" s="18">
        <v>92</v>
      </c>
      <c r="CS71" s="18">
        <v>93</v>
      </c>
      <c r="CT71" s="18">
        <v>94</v>
      </c>
      <c r="CU71" s="19">
        <v>95</v>
      </c>
      <c r="CV71" s="20">
        <v>96</v>
      </c>
      <c r="CW71" s="18">
        <v>97</v>
      </c>
      <c r="CX71" s="20">
        <v>98</v>
      </c>
      <c r="CY71" s="18">
        <v>99</v>
      </c>
      <c r="CZ71" s="18">
        <v>100</v>
      </c>
      <c r="DB71" s="117"/>
      <c r="DC71" s="95"/>
      <c r="DD71" s="115"/>
      <c r="DE71" s="90"/>
      <c r="DF71" s="116"/>
      <c r="DG71" s="116"/>
      <c r="DH71" s="90"/>
    </row>
    <row r="72" spans="3:112" s="21" customFormat="1" ht="14.25" customHeight="1">
      <c r="C72" s="24" t="s">
        <v>38</v>
      </c>
      <c r="D72" s="8">
        <f aca="true" t="shared" si="8" ref="D72:BO72">COUNTIF(D11:D70,1)</f>
        <v>0</v>
      </c>
      <c r="E72" s="8">
        <f t="shared" si="8"/>
        <v>2</v>
      </c>
      <c r="F72" s="8">
        <f t="shared" si="8"/>
        <v>2</v>
      </c>
      <c r="G72" s="8">
        <f t="shared" si="8"/>
        <v>1</v>
      </c>
      <c r="H72" s="8">
        <f t="shared" si="8"/>
        <v>2</v>
      </c>
      <c r="I72" s="8">
        <f t="shared" si="8"/>
        <v>1</v>
      </c>
      <c r="J72" s="8">
        <f t="shared" si="8"/>
        <v>2</v>
      </c>
      <c r="K72" s="8">
        <f t="shared" si="8"/>
        <v>0</v>
      </c>
      <c r="L72" s="8">
        <f t="shared" si="8"/>
        <v>1</v>
      </c>
      <c r="M72" s="8">
        <f t="shared" si="8"/>
        <v>2</v>
      </c>
      <c r="N72" s="8">
        <f t="shared" si="8"/>
        <v>2</v>
      </c>
      <c r="O72" s="8">
        <f t="shared" si="8"/>
        <v>2</v>
      </c>
      <c r="P72" s="8">
        <f t="shared" si="8"/>
        <v>2</v>
      </c>
      <c r="Q72" s="8">
        <f t="shared" si="8"/>
        <v>2</v>
      </c>
      <c r="R72" s="8">
        <f t="shared" si="8"/>
        <v>1</v>
      </c>
      <c r="S72" s="8">
        <f t="shared" si="8"/>
        <v>0</v>
      </c>
      <c r="T72" s="8">
        <f t="shared" si="8"/>
        <v>1</v>
      </c>
      <c r="U72" s="8">
        <f t="shared" si="8"/>
        <v>1</v>
      </c>
      <c r="V72" s="8">
        <f t="shared" si="8"/>
        <v>1</v>
      </c>
      <c r="W72" s="8">
        <f t="shared" si="8"/>
        <v>1</v>
      </c>
      <c r="X72" s="8">
        <f t="shared" si="8"/>
        <v>2</v>
      </c>
      <c r="Y72" s="8">
        <f t="shared" si="8"/>
        <v>1</v>
      </c>
      <c r="Z72" s="8">
        <f t="shared" si="8"/>
        <v>1</v>
      </c>
      <c r="AA72" s="8">
        <f t="shared" si="8"/>
        <v>1</v>
      </c>
      <c r="AB72" s="8">
        <f t="shared" si="8"/>
        <v>1</v>
      </c>
      <c r="AC72" s="8">
        <f t="shared" si="8"/>
        <v>1</v>
      </c>
      <c r="AD72" s="8">
        <f t="shared" si="8"/>
        <v>2</v>
      </c>
      <c r="AE72" s="8">
        <f t="shared" si="8"/>
        <v>2</v>
      </c>
      <c r="AF72" s="8">
        <f t="shared" si="8"/>
        <v>1</v>
      </c>
      <c r="AG72" s="8">
        <f t="shared" si="8"/>
        <v>1</v>
      </c>
      <c r="AH72" s="8">
        <f t="shared" si="8"/>
        <v>1</v>
      </c>
      <c r="AI72" s="8">
        <f t="shared" si="8"/>
        <v>2</v>
      </c>
      <c r="AJ72" s="8">
        <f t="shared" si="8"/>
        <v>1</v>
      </c>
      <c r="AK72" s="8">
        <f t="shared" si="8"/>
        <v>1</v>
      </c>
      <c r="AL72" s="8">
        <f t="shared" si="8"/>
        <v>1</v>
      </c>
      <c r="AM72" s="8">
        <f t="shared" si="8"/>
        <v>1</v>
      </c>
      <c r="AN72" s="8">
        <f t="shared" si="8"/>
        <v>1</v>
      </c>
      <c r="AO72" s="8">
        <f t="shared" si="8"/>
        <v>1</v>
      </c>
      <c r="AP72" s="8">
        <f t="shared" si="8"/>
        <v>1</v>
      </c>
      <c r="AQ72" s="8">
        <f t="shared" si="8"/>
        <v>1</v>
      </c>
      <c r="AR72" s="8">
        <f t="shared" si="8"/>
        <v>1</v>
      </c>
      <c r="AS72" s="8">
        <f t="shared" si="8"/>
        <v>1</v>
      </c>
      <c r="AT72" s="8">
        <f t="shared" si="8"/>
        <v>1</v>
      </c>
      <c r="AU72" s="8">
        <f t="shared" si="8"/>
        <v>2</v>
      </c>
      <c r="AV72" s="8">
        <f t="shared" si="8"/>
        <v>1</v>
      </c>
      <c r="AW72" s="8">
        <f t="shared" si="8"/>
        <v>2</v>
      </c>
      <c r="AX72" s="8">
        <f t="shared" si="8"/>
        <v>1</v>
      </c>
      <c r="AY72" s="8">
        <f t="shared" si="8"/>
        <v>1</v>
      </c>
      <c r="AZ72" s="8">
        <f t="shared" si="8"/>
        <v>1</v>
      </c>
      <c r="BA72" s="8">
        <f t="shared" si="8"/>
        <v>1</v>
      </c>
      <c r="BB72" s="8">
        <f t="shared" si="8"/>
        <v>1</v>
      </c>
      <c r="BC72" s="8">
        <f t="shared" si="8"/>
        <v>2</v>
      </c>
      <c r="BD72" s="8">
        <f t="shared" si="8"/>
        <v>1</v>
      </c>
      <c r="BE72" s="8">
        <f t="shared" si="8"/>
        <v>1</v>
      </c>
      <c r="BF72" s="8">
        <f t="shared" si="8"/>
        <v>1</v>
      </c>
      <c r="BG72" s="8">
        <f t="shared" si="8"/>
        <v>1</v>
      </c>
      <c r="BH72" s="8">
        <f t="shared" si="8"/>
        <v>1</v>
      </c>
      <c r="BI72" s="8">
        <f t="shared" si="8"/>
        <v>2</v>
      </c>
      <c r="BJ72" s="8">
        <f t="shared" si="8"/>
        <v>2</v>
      </c>
      <c r="BK72" s="8">
        <f t="shared" si="8"/>
        <v>2</v>
      </c>
      <c r="BL72" s="8">
        <f t="shared" si="8"/>
        <v>2</v>
      </c>
      <c r="BM72" s="8">
        <f t="shared" si="8"/>
        <v>2</v>
      </c>
      <c r="BN72" s="8">
        <f t="shared" si="8"/>
        <v>1</v>
      </c>
      <c r="BO72" s="8">
        <f t="shared" si="8"/>
        <v>1</v>
      </c>
      <c r="BP72" s="8">
        <f>COUNTIF(BP11:BP70,1)</f>
        <v>0</v>
      </c>
      <c r="BQ72" s="8">
        <f>COUNTIF(BQ11:BQ70,1)</f>
        <v>0</v>
      </c>
      <c r="BR72" s="8">
        <f aca="true" t="shared" si="9" ref="BR72:CZ72">COUNTIF(BR11:BR70,1)</f>
        <v>1</v>
      </c>
      <c r="BS72" s="8">
        <f t="shared" si="9"/>
        <v>1</v>
      </c>
      <c r="BT72" s="8">
        <f t="shared" si="9"/>
        <v>1</v>
      </c>
      <c r="BU72" s="8">
        <f t="shared" si="9"/>
        <v>1</v>
      </c>
      <c r="BV72" s="8">
        <f t="shared" si="9"/>
        <v>1</v>
      </c>
      <c r="BW72" s="8">
        <f t="shared" si="9"/>
        <v>1</v>
      </c>
      <c r="BX72" s="8">
        <f t="shared" si="9"/>
        <v>0</v>
      </c>
      <c r="BY72" s="8">
        <f t="shared" si="9"/>
        <v>1</v>
      </c>
      <c r="BZ72" s="8">
        <f t="shared" si="9"/>
        <v>1</v>
      </c>
      <c r="CA72" s="8">
        <f t="shared" si="9"/>
        <v>0</v>
      </c>
      <c r="CB72" s="8">
        <f t="shared" si="9"/>
        <v>0</v>
      </c>
      <c r="CC72" s="8">
        <f t="shared" si="9"/>
        <v>0</v>
      </c>
      <c r="CD72" s="8">
        <f t="shared" si="9"/>
        <v>1</v>
      </c>
      <c r="CE72" s="8">
        <f t="shared" si="9"/>
        <v>1</v>
      </c>
      <c r="CF72" s="8">
        <f t="shared" si="9"/>
        <v>1</v>
      </c>
      <c r="CG72" s="8">
        <f t="shared" si="9"/>
        <v>0</v>
      </c>
      <c r="CH72" s="8">
        <f t="shared" si="9"/>
        <v>0</v>
      </c>
      <c r="CI72" s="8">
        <f t="shared" si="9"/>
        <v>0</v>
      </c>
      <c r="CJ72" s="8">
        <f t="shared" si="9"/>
        <v>0</v>
      </c>
      <c r="CK72" s="8">
        <f t="shared" si="9"/>
        <v>0</v>
      </c>
      <c r="CL72" s="8">
        <f t="shared" si="9"/>
        <v>1</v>
      </c>
      <c r="CM72" s="8">
        <f t="shared" si="9"/>
        <v>2</v>
      </c>
      <c r="CN72" s="8">
        <f t="shared" si="9"/>
        <v>2</v>
      </c>
      <c r="CO72" s="8">
        <f t="shared" si="9"/>
        <v>2</v>
      </c>
      <c r="CP72" s="8">
        <f t="shared" si="9"/>
        <v>2</v>
      </c>
      <c r="CQ72" s="8">
        <f t="shared" si="9"/>
        <v>2</v>
      </c>
      <c r="CR72" s="8">
        <f t="shared" si="9"/>
        <v>1</v>
      </c>
      <c r="CS72" s="8">
        <f t="shared" si="9"/>
        <v>1</v>
      </c>
      <c r="CT72" s="8">
        <f t="shared" si="9"/>
        <v>2</v>
      </c>
      <c r="CU72" s="8">
        <f t="shared" si="9"/>
        <v>1</v>
      </c>
      <c r="CV72" s="8">
        <f t="shared" si="9"/>
        <v>2</v>
      </c>
      <c r="CW72" s="8">
        <f t="shared" si="9"/>
        <v>2</v>
      </c>
      <c r="CX72" s="8">
        <f t="shared" si="9"/>
        <v>2</v>
      </c>
      <c r="CY72" s="8">
        <f t="shared" si="9"/>
        <v>2</v>
      </c>
      <c r="CZ72" s="8">
        <f t="shared" si="9"/>
        <v>1</v>
      </c>
      <c r="DB72" s="97" t="s">
        <v>70</v>
      </c>
      <c r="DC72" s="97"/>
      <c r="DD72" s="98">
        <f>COUNTIF(DD11:DD70,"&gt;0")</f>
        <v>2</v>
      </c>
      <c r="DE72" s="99"/>
      <c r="DF72" s="98"/>
      <c r="DG72" s="98">
        <f>COUNTIF(DG11:DG70,"&gt;0")</f>
        <v>2</v>
      </c>
      <c r="DH72" s="100"/>
    </row>
    <row r="73" spans="3:112" s="21" customFormat="1" ht="14.25" customHeight="1" thickBot="1">
      <c r="C73" s="25" t="s">
        <v>42</v>
      </c>
      <c r="D73" s="8">
        <f aca="true" t="shared" si="10" ref="D73:BO73">COUNTIF(D11:D70,3)</f>
        <v>0</v>
      </c>
      <c r="E73" s="185">
        <f t="shared" si="10"/>
        <v>0</v>
      </c>
      <c r="F73" s="185">
        <f t="shared" si="10"/>
        <v>0</v>
      </c>
      <c r="G73" s="185">
        <f t="shared" si="10"/>
        <v>1</v>
      </c>
      <c r="H73" s="185">
        <f t="shared" si="10"/>
        <v>0</v>
      </c>
      <c r="I73" s="185">
        <f t="shared" si="10"/>
        <v>0</v>
      </c>
      <c r="J73" s="185">
        <f t="shared" si="10"/>
        <v>0</v>
      </c>
      <c r="K73" s="185">
        <f t="shared" si="10"/>
        <v>1</v>
      </c>
      <c r="L73" s="185">
        <f t="shared" si="10"/>
        <v>0</v>
      </c>
      <c r="M73" s="185">
        <f t="shared" si="10"/>
        <v>0</v>
      </c>
      <c r="N73" s="185">
        <f t="shared" si="10"/>
        <v>0</v>
      </c>
      <c r="O73" s="185">
        <f t="shared" si="10"/>
        <v>0</v>
      </c>
      <c r="P73" s="185">
        <f t="shared" si="10"/>
        <v>0</v>
      </c>
      <c r="Q73" s="185">
        <f t="shared" si="10"/>
        <v>0</v>
      </c>
      <c r="R73" s="185">
        <f t="shared" si="10"/>
        <v>0</v>
      </c>
      <c r="S73" s="185">
        <f t="shared" si="10"/>
        <v>0</v>
      </c>
      <c r="T73" s="185">
        <f t="shared" si="10"/>
        <v>0</v>
      </c>
      <c r="U73" s="185">
        <f t="shared" si="10"/>
        <v>0</v>
      </c>
      <c r="V73" s="185">
        <f t="shared" si="10"/>
        <v>1</v>
      </c>
      <c r="W73" s="185">
        <f t="shared" si="10"/>
        <v>1</v>
      </c>
      <c r="X73" s="185">
        <f t="shared" si="10"/>
        <v>0</v>
      </c>
      <c r="Y73" s="185">
        <f t="shared" si="10"/>
        <v>1</v>
      </c>
      <c r="Z73" s="185">
        <f t="shared" si="10"/>
        <v>0</v>
      </c>
      <c r="AA73" s="185">
        <f t="shared" si="10"/>
        <v>0</v>
      </c>
      <c r="AB73" s="185">
        <f t="shared" si="10"/>
        <v>0</v>
      </c>
      <c r="AC73" s="185">
        <f t="shared" si="10"/>
        <v>0</v>
      </c>
      <c r="AD73" s="185">
        <f t="shared" si="10"/>
        <v>0</v>
      </c>
      <c r="AE73" s="185">
        <f t="shared" si="10"/>
        <v>0</v>
      </c>
      <c r="AF73" s="185">
        <f t="shared" si="10"/>
        <v>0</v>
      </c>
      <c r="AG73" s="185">
        <f t="shared" si="10"/>
        <v>0</v>
      </c>
      <c r="AH73" s="185">
        <f t="shared" si="10"/>
        <v>0</v>
      </c>
      <c r="AI73" s="185">
        <f t="shared" si="10"/>
        <v>0</v>
      </c>
      <c r="AJ73" s="185">
        <f t="shared" si="10"/>
        <v>0</v>
      </c>
      <c r="AK73" s="185">
        <f t="shared" si="10"/>
        <v>0</v>
      </c>
      <c r="AL73" s="185">
        <f t="shared" si="10"/>
        <v>0</v>
      </c>
      <c r="AM73" s="185">
        <f t="shared" si="10"/>
        <v>0</v>
      </c>
      <c r="AN73" s="185">
        <f t="shared" si="10"/>
        <v>0</v>
      </c>
      <c r="AO73" s="185">
        <f t="shared" si="10"/>
        <v>0</v>
      </c>
      <c r="AP73" s="185">
        <f t="shared" si="10"/>
        <v>0</v>
      </c>
      <c r="AQ73" s="185">
        <f t="shared" si="10"/>
        <v>0</v>
      </c>
      <c r="AR73" s="185">
        <f t="shared" si="10"/>
        <v>0</v>
      </c>
      <c r="AS73" s="185">
        <f t="shared" si="10"/>
        <v>0</v>
      </c>
      <c r="AT73" s="185">
        <f t="shared" si="10"/>
        <v>1</v>
      </c>
      <c r="AU73" s="185">
        <f t="shared" si="10"/>
        <v>0</v>
      </c>
      <c r="AV73" s="185">
        <f t="shared" si="10"/>
        <v>0</v>
      </c>
      <c r="AW73" s="185">
        <f t="shared" si="10"/>
        <v>0</v>
      </c>
      <c r="AX73" s="185">
        <f t="shared" si="10"/>
        <v>0</v>
      </c>
      <c r="AY73" s="185">
        <f t="shared" si="10"/>
        <v>0</v>
      </c>
      <c r="AZ73" s="185">
        <f t="shared" si="10"/>
        <v>0</v>
      </c>
      <c r="BA73" s="185">
        <f t="shared" si="10"/>
        <v>0</v>
      </c>
      <c r="BB73" s="185">
        <f t="shared" si="10"/>
        <v>0</v>
      </c>
      <c r="BC73" s="185">
        <f t="shared" si="10"/>
        <v>0</v>
      </c>
      <c r="BD73" s="185">
        <f t="shared" si="10"/>
        <v>0</v>
      </c>
      <c r="BE73" s="185">
        <f t="shared" si="10"/>
        <v>0</v>
      </c>
      <c r="BF73" s="185">
        <f t="shared" si="10"/>
        <v>0</v>
      </c>
      <c r="BG73" s="185">
        <f t="shared" si="10"/>
        <v>0</v>
      </c>
      <c r="BH73" s="185">
        <f t="shared" si="10"/>
        <v>0</v>
      </c>
      <c r="BI73" s="185">
        <f t="shared" si="10"/>
        <v>0</v>
      </c>
      <c r="BJ73" s="185">
        <f t="shared" si="10"/>
        <v>0</v>
      </c>
      <c r="BK73" s="185">
        <f t="shared" si="10"/>
        <v>0</v>
      </c>
      <c r="BL73" s="185">
        <f t="shared" si="10"/>
        <v>0</v>
      </c>
      <c r="BM73" s="185">
        <f t="shared" si="10"/>
        <v>0</v>
      </c>
      <c r="BN73" s="185">
        <f t="shared" si="10"/>
        <v>0</v>
      </c>
      <c r="BO73" s="185">
        <f t="shared" si="10"/>
        <v>0</v>
      </c>
      <c r="BP73" s="185">
        <f>COUNTIF(BP11:BP70,3)</f>
        <v>0</v>
      </c>
      <c r="BQ73" s="185">
        <f>COUNTIF(BQ11:BQ70,3)</f>
        <v>0</v>
      </c>
      <c r="BR73" s="185">
        <f aca="true" t="shared" si="11" ref="BR73:CZ73">COUNTIF(BR11:BR70,3)</f>
        <v>0</v>
      </c>
      <c r="BS73" s="185">
        <f t="shared" si="11"/>
        <v>0</v>
      </c>
      <c r="BT73" s="185">
        <f t="shared" si="11"/>
        <v>0</v>
      </c>
      <c r="BU73" s="185">
        <f t="shared" si="11"/>
        <v>0</v>
      </c>
      <c r="BV73" s="185">
        <f t="shared" si="11"/>
        <v>0</v>
      </c>
      <c r="BW73" s="185">
        <f t="shared" si="11"/>
        <v>0</v>
      </c>
      <c r="BX73" s="185">
        <f t="shared" si="11"/>
        <v>1</v>
      </c>
      <c r="BY73" s="185">
        <f t="shared" si="11"/>
        <v>0</v>
      </c>
      <c r="BZ73" s="185">
        <f t="shared" si="11"/>
        <v>0</v>
      </c>
      <c r="CA73" s="185">
        <f t="shared" si="11"/>
        <v>1</v>
      </c>
      <c r="CB73" s="185">
        <f t="shared" si="11"/>
        <v>1</v>
      </c>
      <c r="CC73" s="185">
        <f t="shared" si="11"/>
        <v>1</v>
      </c>
      <c r="CD73" s="185">
        <f t="shared" si="11"/>
        <v>0</v>
      </c>
      <c r="CE73" s="185">
        <f t="shared" si="11"/>
        <v>0</v>
      </c>
      <c r="CF73" s="185">
        <f t="shared" si="11"/>
        <v>0</v>
      </c>
      <c r="CG73" s="185">
        <f t="shared" si="11"/>
        <v>0</v>
      </c>
      <c r="CH73" s="185">
        <f t="shared" si="11"/>
        <v>0</v>
      </c>
      <c r="CI73" s="185">
        <f t="shared" si="11"/>
        <v>1</v>
      </c>
      <c r="CJ73" s="185">
        <f t="shared" si="11"/>
        <v>1</v>
      </c>
      <c r="CK73" s="185">
        <f t="shared" si="11"/>
        <v>1</v>
      </c>
      <c r="CL73" s="185">
        <f t="shared" si="11"/>
        <v>1</v>
      </c>
      <c r="CM73" s="185">
        <f t="shared" si="11"/>
        <v>0</v>
      </c>
      <c r="CN73" s="185">
        <f t="shared" si="11"/>
        <v>0</v>
      </c>
      <c r="CO73" s="185">
        <f t="shared" si="11"/>
        <v>0</v>
      </c>
      <c r="CP73" s="185">
        <f t="shared" si="11"/>
        <v>0</v>
      </c>
      <c r="CQ73" s="185">
        <f t="shared" si="11"/>
        <v>0</v>
      </c>
      <c r="CR73" s="185">
        <f t="shared" si="11"/>
        <v>1</v>
      </c>
      <c r="CS73" s="185">
        <f t="shared" si="11"/>
        <v>1</v>
      </c>
      <c r="CT73" s="185">
        <f t="shared" si="11"/>
        <v>0</v>
      </c>
      <c r="CU73" s="185">
        <f t="shared" si="11"/>
        <v>1</v>
      </c>
      <c r="CV73" s="185">
        <f t="shared" si="11"/>
        <v>0</v>
      </c>
      <c r="CW73" s="185">
        <f t="shared" si="11"/>
        <v>0</v>
      </c>
      <c r="CX73" s="185">
        <f t="shared" si="11"/>
        <v>0</v>
      </c>
      <c r="CY73" s="185">
        <f t="shared" si="11"/>
        <v>0</v>
      </c>
      <c r="CZ73" s="185">
        <f t="shared" si="11"/>
        <v>0</v>
      </c>
      <c r="DB73" s="96" t="s">
        <v>71</v>
      </c>
      <c r="DC73" s="96" t="s">
        <v>72</v>
      </c>
      <c r="DD73" s="88">
        <f>MEDIAN(DD11:DD70)</f>
        <v>39</v>
      </c>
      <c r="DE73" s="101"/>
      <c r="DF73" s="88" t="s">
        <v>73</v>
      </c>
      <c r="DG73" s="88">
        <f>MEDIAN(DG11:DG70)</f>
        <v>20</v>
      </c>
      <c r="DH73" s="118"/>
    </row>
    <row r="74" spans="3:112" s="21" customFormat="1" ht="14.25" customHeight="1">
      <c r="C74" s="25" t="s">
        <v>46</v>
      </c>
      <c r="D74" s="8">
        <f aca="true" t="shared" si="12" ref="D74:BO74">COUNTIF(D11:D70,4)</f>
        <v>0</v>
      </c>
      <c r="E74" s="185">
        <f t="shared" si="12"/>
        <v>0</v>
      </c>
      <c r="F74" s="185">
        <f t="shared" si="12"/>
        <v>0</v>
      </c>
      <c r="G74" s="185">
        <f t="shared" si="12"/>
        <v>0</v>
      </c>
      <c r="H74" s="185">
        <f t="shared" si="12"/>
        <v>0</v>
      </c>
      <c r="I74" s="185">
        <f t="shared" si="12"/>
        <v>0</v>
      </c>
      <c r="J74" s="185">
        <f t="shared" si="12"/>
        <v>0</v>
      </c>
      <c r="K74" s="185">
        <f t="shared" si="12"/>
        <v>1</v>
      </c>
      <c r="L74" s="185">
        <f t="shared" si="12"/>
        <v>0</v>
      </c>
      <c r="M74" s="185">
        <f t="shared" si="12"/>
        <v>0</v>
      </c>
      <c r="N74" s="185">
        <f t="shared" si="12"/>
        <v>0</v>
      </c>
      <c r="O74" s="185">
        <f t="shared" si="12"/>
        <v>0</v>
      </c>
      <c r="P74" s="185">
        <f t="shared" si="12"/>
        <v>0</v>
      </c>
      <c r="Q74" s="185">
        <f t="shared" si="12"/>
        <v>0</v>
      </c>
      <c r="R74" s="185">
        <f t="shared" si="12"/>
        <v>1</v>
      </c>
      <c r="S74" s="185">
        <f t="shared" si="12"/>
        <v>1</v>
      </c>
      <c r="T74" s="185">
        <f t="shared" si="12"/>
        <v>0</v>
      </c>
      <c r="U74" s="185">
        <f t="shared" si="12"/>
        <v>0</v>
      </c>
      <c r="V74" s="185">
        <f t="shared" si="12"/>
        <v>0</v>
      </c>
      <c r="W74" s="185">
        <f t="shared" si="12"/>
        <v>0</v>
      </c>
      <c r="X74" s="185">
        <f t="shared" si="12"/>
        <v>0</v>
      </c>
      <c r="Y74" s="185">
        <f t="shared" si="12"/>
        <v>0</v>
      </c>
      <c r="Z74" s="185">
        <f t="shared" si="12"/>
        <v>0</v>
      </c>
      <c r="AA74" s="185">
        <f t="shared" si="12"/>
        <v>0</v>
      </c>
      <c r="AB74" s="185">
        <f t="shared" si="12"/>
        <v>0</v>
      </c>
      <c r="AC74" s="185">
        <f t="shared" si="12"/>
        <v>0</v>
      </c>
      <c r="AD74" s="185">
        <f t="shared" si="12"/>
        <v>0</v>
      </c>
      <c r="AE74" s="185">
        <f t="shared" si="12"/>
        <v>0</v>
      </c>
      <c r="AF74" s="185">
        <f t="shared" si="12"/>
        <v>0</v>
      </c>
      <c r="AG74" s="185">
        <f t="shared" si="12"/>
        <v>0</v>
      </c>
      <c r="AH74" s="185">
        <f t="shared" si="12"/>
        <v>1</v>
      </c>
      <c r="AI74" s="185">
        <f t="shared" si="12"/>
        <v>0</v>
      </c>
      <c r="AJ74" s="185">
        <f t="shared" si="12"/>
        <v>1</v>
      </c>
      <c r="AK74" s="185">
        <f t="shared" si="12"/>
        <v>0</v>
      </c>
      <c r="AL74" s="185">
        <f t="shared" si="12"/>
        <v>0</v>
      </c>
      <c r="AM74" s="185">
        <f t="shared" si="12"/>
        <v>0</v>
      </c>
      <c r="AN74" s="185">
        <f t="shared" si="12"/>
        <v>0</v>
      </c>
      <c r="AO74" s="185">
        <f t="shared" si="12"/>
        <v>0</v>
      </c>
      <c r="AP74" s="185">
        <f t="shared" si="12"/>
        <v>0</v>
      </c>
      <c r="AQ74" s="185">
        <f t="shared" si="12"/>
        <v>0</v>
      </c>
      <c r="AR74" s="185">
        <f t="shared" si="12"/>
        <v>0</v>
      </c>
      <c r="AS74" s="185">
        <f t="shared" si="12"/>
        <v>0</v>
      </c>
      <c r="AT74" s="185">
        <f t="shared" si="12"/>
        <v>0</v>
      </c>
      <c r="AU74" s="185">
        <f t="shared" si="12"/>
        <v>0</v>
      </c>
      <c r="AV74" s="185">
        <f t="shared" si="12"/>
        <v>1</v>
      </c>
      <c r="AW74" s="185">
        <f t="shared" si="12"/>
        <v>0</v>
      </c>
      <c r="AX74" s="185">
        <f t="shared" si="12"/>
        <v>1</v>
      </c>
      <c r="AY74" s="185">
        <f t="shared" si="12"/>
        <v>0</v>
      </c>
      <c r="AZ74" s="185">
        <f t="shared" si="12"/>
        <v>0</v>
      </c>
      <c r="BA74" s="185">
        <f t="shared" si="12"/>
        <v>0</v>
      </c>
      <c r="BB74" s="185">
        <f t="shared" si="12"/>
        <v>1</v>
      </c>
      <c r="BC74" s="185">
        <f t="shared" si="12"/>
        <v>0</v>
      </c>
      <c r="BD74" s="185">
        <f t="shared" si="12"/>
        <v>1</v>
      </c>
      <c r="BE74" s="185">
        <f t="shared" si="12"/>
        <v>1</v>
      </c>
      <c r="BF74" s="185">
        <f t="shared" si="12"/>
        <v>1</v>
      </c>
      <c r="BG74" s="185">
        <f t="shared" si="12"/>
        <v>1</v>
      </c>
      <c r="BH74" s="185">
        <f t="shared" si="12"/>
        <v>1</v>
      </c>
      <c r="BI74" s="185">
        <f t="shared" si="12"/>
        <v>0</v>
      </c>
      <c r="BJ74" s="185">
        <f t="shared" si="12"/>
        <v>0</v>
      </c>
      <c r="BK74" s="185">
        <f t="shared" si="12"/>
        <v>0</v>
      </c>
      <c r="BL74" s="185">
        <f t="shared" si="12"/>
        <v>0</v>
      </c>
      <c r="BM74" s="185">
        <f t="shared" si="12"/>
        <v>0</v>
      </c>
      <c r="BN74" s="185">
        <f t="shared" si="12"/>
        <v>0</v>
      </c>
      <c r="BO74" s="185">
        <f t="shared" si="12"/>
        <v>0</v>
      </c>
      <c r="BP74" s="185">
        <f>COUNTIF(BP11:BP70,4)</f>
        <v>0</v>
      </c>
      <c r="BQ74" s="185">
        <f>COUNTIF(BQ11:BQ70,4)</f>
        <v>0</v>
      </c>
      <c r="BR74" s="185">
        <f aca="true" t="shared" si="13" ref="BR74:CZ74">COUNTIF(BR11:BR70,4)</f>
        <v>0</v>
      </c>
      <c r="BS74" s="185">
        <f t="shared" si="13"/>
        <v>0</v>
      </c>
      <c r="BT74" s="185">
        <f t="shared" si="13"/>
        <v>0</v>
      </c>
      <c r="BU74" s="185">
        <f t="shared" si="13"/>
        <v>0</v>
      </c>
      <c r="BV74" s="185">
        <f t="shared" si="13"/>
        <v>0</v>
      </c>
      <c r="BW74" s="185">
        <f t="shared" si="13"/>
        <v>0</v>
      </c>
      <c r="BX74" s="185">
        <f t="shared" si="13"/>
        <v>1</v>
      </c>
      <c r="BY74" s="185">
        <f t="shared" si="13"/>
        <v>0</v>
      </c>
      <c r="BZ74" s="185">
        <f t="shared" si="13"/>
        <v>0</v>
      </c>
      <c r="CA74" s="185">
        <f t="shared" si="13"/>
        <v>0</v>
      </c>
      <c r="CB74" s="185">
        <f t="shared" si="13"/>
        <v>0</v>
      </c>
      <c r="CC74" s="185">
        <f t="shared" si="13"/>
        <v>0</v>
      </c>
      <c r="CD74" s="185">
        <f t="shared" si="13"/>
        <v>0</v>
      </c>
      <c r="CE74" s="185">
        <f t="shared" si="13"/>
        <v>0</v>
      </c>
      <c r="CF74" s="185">
        <f t="shared" si="13"/>
        <v>0</v>
      </c>
      <c r="CG74" s="185">
        <f t="shared" si="13"/>
        <v>0</v>
      </c>
      <c r="CH74" s="185">
        <f t="shared" si="13"/>
        <v>0</v>
      </c>
      <c r="CI74" s="185">
        <f t="shared" si="13"/>
        <v>0</v>
      </c>
      <c r="CJ74" s="185">
        <f t="shared" si="13"/>
        <v>1</v>
      </c>
      <c r="CK74" s="185">
        <f t="shared" si="13"/>
        <v>1</v>
      </c>
      <c r="CL74" s="185">
        <f t="shared" si="13"/>
        <v>0</v>
      </c>
      <c r="CM74" s="185">
        <f t="shared" si="13"/>
        <v>0</v>
      </c>
      <c r="CN74" s="185">
        <f t="shared" si="13"/>
        <v>0</v>
      </c>
      <c r="CO74" s="185">
        <f t="shared" si="13"/>
        <v>0</v>
      </c>
      <c r="CP74" s="185">
        <f t="shared" si="13"/>
        <v>0</v>
      </c>
      <c r="CQ74" s="185">
        <f t="shared" si="13"/>
        <v>0</v>
      </c>
      <c r="CR74" s="185">
        <f t="shared" si="13"/>
        <v>0</v>
      </c>
      <c r="CS74" s="185">
        <f t="shared" si="13"/>
        <v>0</v>
      </c>
      <c r="CT74" s="185">
        <f t="shared" si="13"/>
        <v>0</v>
      </c>
      <c r="CU74" s="185">
        <f t="shared" si="13"/>
        <v>0</v>
      </c>
      <c r="CV74" s="185">
        <f t="shared" si="13"/>
        <v>0</v>
      </c>
      <c r="CW74" s="185">
        <f t="shared" si="13"/>
        <v>0</v>
      </c>
      <c r="CX74" s="185">
        <f t="shared" si="13"/>
        <v>0</v>
      </c>
      <c r="CY74" s="185">
        <f t="shared" si="13"/>
        <v>0</v>
      </c>
      <c r="CZ74" s="185">
        <f t="shared" si="13"/>
        <v>1</v>
      </c>
      <c r="DB74" s="85"/>
      <c r="DC74" s="97" t="s">
        <v>79</v>
      </c>
      <c r="DD74" s="98">
        <f>SUMPRODUCT((DD11:DD70&gt;0)*(DD11:DD70&lt;17))</f>
        <v>0</v>
      </c>
      <c r="DE74" s="123">
        <f>DD74/DD72</f>
        <v>0</v>
      </c>
      <c r="DF74" s="86" t="s">
        <v>78</v>
      </c>
      <c r="DG74" s="98">
        <f>SUMPRODUCT((DG11:DG70&gt;0)*(DG11:DG70&lt;12))</f>
        <v>0</v>
      </c>
      <c r="DH74" s="91">
        <f>DG74/DG72</f>
        <v>0</v>
      </c>
    </row>
    <row r="75" spans="3:112" s="21" customFormat="1" ht="14.25" customHeight="1">
      <c r="C75" s="25" t="s">
        <v>47</v>
      </c>
      <c r="D75" s="8">
        <f aca="true" t="shared" si="14" ref="D75:BO75">COUNTIF(D11:D70,9)</f>
        <v>0</v>
      </c>
      <c r="E75" s="124">
        <f t="shared" si="14"/>
        <v>0</v>
      </c>
      <c r="F75" s="124">
        <f t="shared" si="14"/>
        <v>0</v>
      </c>
      <c r="G75" s="8">
        <f t="shared" si="14"/>
        <v>0</v>
      </c>
      <c r="H75" s="8">
        <f t="shared" si="14"/>
        <v>0</v>
      </c>
      <c r="I75" s="8">
        <f t="shared" si="14"/>
        <v>1</v>
      </c>
      <c r="J75" s="8">
        <f t="shared" si="14"/>
        <v>0</v>
      </c>
      <c r="K75" s="8">
        <f t="shared" si="14"/>
        <v>0</v>
      </c>
      <c r="L75" s="8">
        <f t="shared" si="14"/>
        <v>1</v>
      </c>
      <c r="M75" s="8">
        <f t="shared" si="14"/>
        <v>0</v>
      </c>
      <c r="N75" s="8">
        <f t="shared" si="14"/>
        <v>0</v>
      </c>
      <c r="O75" s="8">
        <f t="shared" si="14"/>
        <v>0</v>
      </c>
      <c r="P75" s="8">
        <f t="shared" si="14"/>
        <v>0</v>
      </c>
      <c r="Q75" s="8">
        <f t="shared" si="14"/>
        <v>0</v>
      </c>
      <c r="R75" s="8">
        <f t="shared" si="14"/>
        <v>0</v>
      </c>
      <c r="S75" s="8">
        <f t="shared" si="14"/>
        <v>1</v>
      </c>
      <c r="T75" s="8">
        <f t="shared" si="14"/>
        <v>1</v>
      </c>
      <c r="U75" s="8">
        <f t="shared" si="14"/>
        <v>1</v>
      </c>
      <c r="V75" s="8">
        <f t="shared" si="14"/>
        <v>0</v>
      </c>
      <c r="W75" s="8">
        <f t="shared" si="14"/>
        <v>0</v>
      </c>
      <c r="X75" s="8">
        <f t="shared" si="14"/>
        <v>0</v>
      </c>
      <c r="Y75" s="8">
        <f t="shared" si="14"/>
        <v>0</v>
      </c>
      <c r="Z75" s="8">
        <f t="shared" si="14"/>
        <v>1</v>
      </c>
      <c r="AA75" s="8">
        <f t="shared" si="14"/>
        <v>0</v>
      </c>
      <c r="AB75" s="8">
        <f t="shared" si="14"/>
        <v>1</v>
      </c>
      <c r="AC75" s="8">
        <f t="shared" si="14"/>
        <v>0</v>
      </c>
      <c r="AD75" s="8">
        <f t="shared" si="14"/>
        <v>0</v>
      </c>
      <c r="AE75" s="8">
        <f t="shared" si="14"/>
        <v>0</v>
      </c>
      <c r="AF75" s="8">
        <f t="shared" si="14"/>
        <v>1</v>
      </c>
      <c r="AG75" s="8">
        <f t="shared" si="14"/>
        <v>0</v>
      </c>
      <c r="AH75" s="8">
        <f t="shared" si="14"/>
        <v>0</v>
      </c>
      <c r="AI75" s="8">
        <f t="shared" si="14"/>
        <v>0</v>
      </c>
      <c r="AJ75" s="8">
        <f t="shared" si="14"/>
        <v>0</v>
      </c>
      <c r="AK75" s="8">
        <f t="shared" si="14"/>
        <v>0</v>
      </c>
      <c r="AL75" s="8">
        <f t="shared" si="14"/>
        <v>1</v>
      </c>
      <c r="AM75" s="8">
        <f t="shared" si="14"/>
        <v>1</v>
      </c>
      <c r="AN75" s="8">
        <f t="shared" si="14"/>
        <v>1</v>
      </c>
      <c r="AO75" s="8">
        <f t="shared" si="14"/>
        <v>0</v>
      </c>
      <c r="AP75" s="8">
        <f t="shared" si="14"/>
        <v>0</v>
      </c>
      <c r="AQ75" s="8">
        <f t="shared" si="14"/>
        <v>0</v>
      </c>
      <c r="AR75" s="8">
        <f t="shared" si="14"/>
        <v>0</v>
      </c>
      <c r="AS75" s="8">
        <f t="shared" si="14"/>
        <v>0</v>
      </c>
      <c r="AT75" s="8">
        <f t="shared" si="14"/>
        <v>0</v>
      </c>
      <c r="AU75" s="8">
        <f t="shared" si="14"/>
        <v>0</v>
      </c>
      <c r="AV75" s="8">
        <f t="shared" si="14"/>
        <v>0</v>
      </c>
      <c r="AW75" s="8">
        <f t="shared" si="14"/>
        <v>0</v>
      </c>
      <c r="AX75" s="8">
        <f t="shared" si="14"/>
        <v>0</v>
      </c>
      <c r="AY75" s="8">
        <f t="shared" si="14"/>
        <v>1</v>
      </c>
      <c r="AZ75" s="8">
        <f t="shared" si="14"/>
        <v>0</v>
      </c>
      <c r="BA75" s="8">
        <f t="shared" si="14"/>
        <v>0</v>
      </c>
      <c r="BB75" s="8">
        <f t="shared" si="14"/>
        <v>0</v>
      </c>
      <c r="BC75" s="8">
        <f t="shared" si="14"/>
        <v>0</v>
      </c>
      <c r="BD75" s="8">
        <f t="shared" si="14"/>
        <v>0</v>
      </c>
      <c r="BE75" s="8">
        <f t="shared" si="14"/>
        <v>0</v>
      </c>
      <c r="BF75" s="8">
        <f t="shared" si="14"/>
        <v>0</v>
      </c>
      <c r="BG75" s="8">
        <f t="shared" si="14"/>
        <v>0</v>
      </c>
      <c r="BH75" s="8">
        <f t="shared" si="14"/>
        <v>0</v>
      </c>
      <c r="BI75" s="8">
        <f t="shared" si="14"/>
        <v>0</v>
      </c>
      <c r="BJ75" s="8">
        <f t="shared" si="14"/>
        <v>0</v>
      </c>
      <c r="BK75" s="8">
        <f t="shared" si="14"/>
        <v>0</v>
      </c>
      <c r="BL75" s="8">
        <f t="shared" si="14"/>
        <v>0</v>
      </c>
      <c r="BM75" s="8">
        <f t="shared" si="14"/>
        <v>0</v>
      </c>
      <c r="BN75" s="8">
        <f t="shared" si="14"/>
        <v>1</v>
      </c>
      <c r="BO75" s="8">
        <f t="shared" si="14"/>
        <v>1</v>
      </c>
      <c r="BP75" s="8">
        <f>COUNTIF(BP11:BP70,9)</f>
        <v>1</v>
      </c>
      <c r="BQ75" s="8">
        <f>COUNTIF(BQ11:BQ70,9)</f>
        <v>1</v>
      </c>
      <c r="BR75" s="8">
        <f aca="true" t="shared" si="15" ref="BR75:CZ75">COUNTIF(BR11:BR70,9)</f>
        <v>0</v>
      </c>
      <c r="BS75" s="8">
        <f t="shared" si="15"/>
        <v>0</v>
      </c>
      <c r="BT75" s="8">
        <f t="shared" si="15"/>
        <v>0</v>
      </c>
      <c r="BU75" s="8">
        <f t="shared" si="15"/>
        <v>0</v>
      </c>
      <c r="BV75" s="8">
        <f t="shared" si="15"/>
        <v>0</v>
      </c>
      <c r="BW75" s="8">
        <f t="shared" si="15"/>
        <v>0</v>
      </c>
      <c r="BX75" s="8">
        <f t="shared" si="15"/>
        <v>0</v>
      </c>
      <c r="BY75" s="8">
        <f t="shared" si="15"/>
        <v>1</v>
      </c>
      <c r="BZ75" s="8">
        <f t="shared" si="15"/>
        <v>1</v>
      </c>
      <c r="CA75" s="8">
        <f t="shared" si="15"/>
        <v>1</v>
      </c>
      <c r="CB75" s="8">
        <f t="shared" si="15"/>
        <v>1</v>
      </c>
      <c r="CC75" s="8">
        <f t="shared" si="15"/>
        <v>1</v>
      </c>
      <c r="CD75" s="8">
        <f t="shared" si="15"/>
        <v>1</v>
      </c>
      <c r="CE75" s="8">
        <f t="shared" si="15"/>
        <v>1</v>
      </c>
      <c r="CF75" s="8">
        <f t="shared" si="15"/>
        <v>1</v>
      </c>
      <c r="CG75" s="8">
        <f t="shared" si="15"/>
        <v>1</v>
      </c>
      <c r="CH75" s="8">
        <f t="shared" si="15"/>
        <v>1</v>
      </c>
      <c r="CI75" s="8">
        <f t="shared" si="15"/>
        <v>1</v>
      </c>
      <c r="CJ75" s="8">
        <f t="shared" si="15"/>
        <v>0</v>
      </c>
      <c r="CK75" s="8">
        <f t="shared" si="15"/>
        <v>0</v>
      </c>
      <c r="CL75" s="8">
        <f t="shared" si="15"/>
        <v>0</v>
      </c>
      <c r="CM75" s="8">
        <f t="shared" si="15"/>
        <v>0</v>
      </c>
      <c r="CN75" s="8">
        <f t="shared" si="15"/>
        <v>0</v>
      </c>
      <c r="CO75" s="8">
        <f t="shared" si="15"/>
        <v>0</v>
      </c>
      <c r="CP75" s="8">
        <f t="shared" si="15"/>
        <v>0</v>
      </c>
      <c r="CQ75" s="8">
        <f t="shared" si="15"/>
        <v>0</v>
      </c>
      <c r="CR75" s="8">
        <f t="shared" si="15"/>
        <v>0</v>
      </c>
      <c r="CS75" s="8">
        <f t="shared" si="15"/>
        <v>0</v>
      </c>
      <c r="CT75" s="8">
        <f t="shared" si="15"/>
        <v>0</v>
      </c>
      <c r="CU75" s="8">
        <f t="shared" si="15"/>
        <v>0</v>
      </c>
      <c r="CV75" s="8">
        <f t="shared" si="15"/>
        <v>0</v>
      </c>
      <c r="CW75" s="8">
        <f t="shared" si="15"/>
        <v>0</v>
      </c>
      <c r="CX75" s="8">
        <f t="shared" si="15"/>
        <v>0</v>
      </c>
      <c r="CY75" s="8">
        <f t="shared" si="15"/>
        <v>0</v>
      </c>
      <c r="CZ75" s="8">
        <f t="shared" si="15"/>
        <v>0</v>
      </c>
      <c r="DB75" s="85"/>
      <c r="DC75" s="85" t="s">
        <v>80</v>
      </c>
      <c r="DD75" s="86">
        <f>SUMPRODUCT((DD11:DD70&gt;16)*(DD11:DD70&lt;28))</f>
        <v>0</v>
      </c>
      <c r="DE75" s="91">
        <f>DD75/DD72</f>
        <v>0</v>
      </c>
      <c r="DF75" s="86" t="s">
        <v>76</v>
      </c>
      <c r="DG75" s="86">
        <f>SUMPRODUCT((DG11:DG70&gt;11)*(DG11:DG70&lt;19))</f>
        <v>1</v>
      </c>
      <c r="DH75" s="91">
        <f>DG75/DG72</f>
        <v>0.5</v>
      </c>
    </row>
    <row r="76" spans="3:112" ht="15">
      <c r="C76" s="26" t="s">
        <v>39</v>
      </c>
      <c r="D76" s="8">
        <f aca="true" t="shared" si="16" ref="D76:BO76">COUNTIF(D11:D70,0)</f>
        <v>40</v>
      </c>
      <c r="E76" s="8">
        <f t="shared" si="16"/>
        <v>0</v>
      </c>
      <c r="F76" s="8">
        <f t="shared" si="16"/>
        <v>0</v>
      </c>
      <c r="G76" s="8">
        <f t="shared" si="16"/>
        <v>0</v>
      </c>
      <c r="H76" s="8">
        <f t="shared" si="16"/>
        <v>0</v>
      </c>
      <c r="I76" s="8">
        <f t="shared" si="16"/>
        <v>0</v>
      </c>
      <c r="J76" s="8">
        <f t="shared" si="16"/>
        <v>0</v>
      </c>
      <c r="K76" s="8">
        <f t="shared" si="16"/>
        <v>0</v>
      </c>
      <c r="L76" s="8">
        <f t="shared" si="16"/>
        <v>0</v>
      </c>
      <c r="M76" s="8">
        <f t="shared" si="16"/>
        <v>0</v>
      </c>
      <c r="N76" s="8">
        <f t="shared" si="16"/>
        <v>0</v>
      </c>
      <c r="O76" s="8">
        <f t="shared" si="16"/>
        <v>0</v>
      </c>
      <c r="P76" s="8">
        <f t="shared" si="16"/>
        <v>0</v>
      </c>
      <c r="Q76" s="8">
        <f t="shared" si="16"/>
        <v>0</v>
      </c>
      <c r="R76" s="8">
        <f t="shared" si="16"/>
        <v>0</v>
      </c>
      <c r="S76" s="8">
        <f t="shared" si="16"/>
        <v>0</v>
      </c>
      <c r="T76" s="8">
        <f t="shared" si="16"/>
        <v>0</v>
      </c>
      <c r="U76" s="8">
        <f t="shared" si="16"/>
        <v>0</v>
      </c>
      <c r="V76" s="8">
        <f t="shared" si="16"/>
        <v>0</v>
      </c>
      <c r="W76" s="8">
        <f t="shared" si="16"/>
        <v>0</v>
      </c>
      <c r="X76" s="8">
        <f t="shared" si="16"/>
        <v>0</v>
      </c>
      <c r="Y76" s="8">
        <f t="shared" si="16"/>
        <v>0</v>
      </c>
      <c r="Z76" s="8">
        <f t="shared" si="16"/>
        <v>0</v>
      </c>
      <c r="AA76" s="8">
        <f t="shared" si="16"/>
        <v>1</v>
      </c>
      <c r="AB76" s="8">
        <f t="shared" si="16"/>
        <v>0</v>
      </c>
      <c r="AC76" s="8">
        <f t="shared" si="16"/>
        <v>1</v>
      </c>
      <c r="AD76" s="8">
        <f t="shared" si="16"/>
        <v>0</v>
      </c>
      <c r="AE76" s="8">
        <f t="shared" si="16"/>
        <v>0</v>
      </c>
      <c r="AF76" s="8">
        <f t="shared" si="16"/>
        <v>0</v>
      </c>
      <c r="AG76" s="8">
        <f t="shared" si="16"/>
        <v>1</v>
      </c>
      <c r="AH76" s="8">
        <f t="shared" si="16"/>
        <v>0</v>
      </c>
      <c r="AI76" s="8">
        <f t="shared" si="16"/>
        <v>0</v>
      </c>
      <c r="AJ76" s="8">
        <f t="shared" si="16"/>
        <v>0</v>
      </c>
      <c r="AK76" s="8">
        <f t="shared" si="16"/>
        <v>1</v>
      </c>
      <c r="AL76" s="8">
        <f t="shared" si="16"/>
        <v>0</v>
      </c>
      <c r="AM76" s="8">
        <f t="shared" si="16"/>
        <v>0</v>
      </c>
      <c r="AN76" s="8">
        <f t="shared" si="16"/>
        <v>0</v>
      </c>
      <c r="AO76" s="8">
        <f t="shared" si="16"/>
        <v>0</v>
      </c>
      <c r="AP76" s="8">
        <f t="shared" si="16"/>
        <v>0</v>
      </c>
      <c r="AQ76" s="8">
        <f t="shared" si="16"/>
        <v>0</v>
      </c>
      <c r="AR76" s="8">
        <f t="shared" si="16"/>
        <v>0</v>
      </c>
      <c r="AS76" s="8">
        <f t="shared" si="16"/>
        <v>0</v>
      </c>
      <c r="AT76" s="8">
        <f t="shared" si="16"/>
        <v>0</v>
      </c>
      <c r="AU76" s="8">
        <f t="shared" si="16"/>
        <v>0</v>
      </c>
      <c r="AV76" s="8">
        <f t="shared" si="16"/>
        <v>0</v>
      </c>
      <c r="AW76" s="8">
        <f t="shared" si="16"/>
        <v>0</v>
      </c>
      <c r="AX76" s="8">
        <f t="shared" si="16"/>
        <v>0</v>
      </c>
      <c r="AY76" s="8">
        <f t="shared" si="16"/>
        <v>0</v>
      </c>
      <c r="AZ76" s="8">
        <f t="shared" si="16"/>
        <v>1</v>
      </c>
      <c r="BA76" s="8">
        <f t="shared" si="16"/>
        <v>1</v>
      </c>
      <c r="BB76" s="8">
        <f t="shared" si="16"/>
        <v>0</v>
      </c>
      <c r="BC76" s="8">
        <f t="shared" si="16"/>
        <v>0</v>
      </c>
      <c r="BD76" s="8">
        <f t="shared" si="16"/>
        <v>0</v>
      </c>
      <c r="BE76" s="8">
        <f t="shared" si="16"/>
        <v>0</v>
      </c>
      <c r="BF76" s="8">
        <f t="shared" si="16"/>
        <v>0</v>
      </c>
      <c r="BG76" s="8">
        <f t="shared" si="16"/>
        <v>0</v>
      </c>
      <c r="BH76" s="8">
        <f t="shared" si="16"/>
        <v>0</v>
      </c>
      <c r="BI76" s="8">
        <f t="shared" si="16"/>
        <v>0</v>
      </c>
      <c r="BJ76" s="8">
        <f t="shared" si="16"/>
        <v>0</v>
      </c>
      <c r="BK76" s="8">
        <f t="shared" si="16"/>
        <v>0</v>
      </c>
      <c r="BL76" s="8">
        <f t="shared" si="16"/>
        <v>0</v>
      </c>
      <c r="BM76" s="8">
        <f t="shared" si="16"/>
        <v>0</v>
      </c>
      <c r="BN76" s="8">
        <f t="shared" si="16"/>
        <v>0</v>
      </c>
      <c r="BO76" s="8">
        <f t="shared" si="16"/>
        <v>0</v>
      </c>
      <c r="BP76" s="8">
        <f>COUNTIF(BP11:BP70,0)</f>
        <v>0</v>
      </c>
      <c r="BQ76" s="8">
        <f>COUNTIF(BQ11:BQ70,0)</f>
        <v>0</v>
      </c>
      <c r="BR76" s="8">
        <f aca="true" t="shared" si="17" ref="BR76:CZ76">COUNTIF(BR11:BR70,0)</f>
        <v>0</v>
      </c>
      <c r="BS76" s="8">
        <f t="shared" si="17"/>
        <v>0</v>
      </c>
      <c r="BT76" s="8">
        <f t="shared" si="17"/>
        <v>0</v>
      </c>
      <c r="BU76" s="8">
        <f t="shared" si="17"/>
        <v>0</v>
      </c>
      <c r="BV76" s="8">
        <f t="shared" si="17"/>
        <v>0</v>
      </c>
      <c r="BW76" s="8">
        <f t="shared" si="17"/>
        <v>0</v>
      </c>
      <c r="BX76" s="8">
        <f t="shared" si="17"/>
        <v>0</v>
      </c>
      <c r="BY76" s="8">
        <f t="shared" si="17"/>
        <v>0</v>
      </c>
      <c r="BZ76" s="8">
        <f t="shared" si="17"/>
        <v>0</v>
      </c>
      <c r="CA76" s="8">
        <f t="shared" si="17"/>
        <v>0</v>
      </c>
      <c r="CB76" s="8">
        <f t="shared" si="17"/>
        <v>0</v>
      </c>
      <c r="CC76" s="8">
        <f t="shared" si="17"/>
        <v>0</v>
      </c>
      <c r="CD76" s="8">
        <f t="shared" si="17"/>
        <v>0</v>
      </c>
      <c r="CE76" s="8">
        <f t="shared" si="17"/>
        <v>0</v>
      </c>
      <c r="CF76" s="8">
        <f t="shared" si="17"/>
        <v>0</v>
      </c>
      <c r="CG76" s="8">
        <f t="shared" si="17"/>
        <v>0</v>
      </c>
      <c r="CH76" s="8">
        <f t="shared" si="17"/>
        <v>0</v>
      </c>
      <c r="CI76" s="8">
        <f t="shared" si="17"/>
        <v>0</v>
      </c>
      <c r="CJ76" s="8">
        <f t="shared" si="17"/>
        <v>0</v>
      </c>
      <c r="CK76" s="8">
        <f t="shared" si="17"/>
        <v>0</v>
      </c>
      <c r="CL76" s="8">
        <f t="shared" si="17"/>
        <v>0</v>
      </c>
      <c r="CM76" s="8">
        <f t="shared" si="17"/>
        <v>0</v>
      </c>
      <c r="CN76" s="8">
        <f t="shared" si="17"/>
        <v>0</v>
      </c>
      <c r="CO76" s="8">
        <f t="shared" si="17"/>
        <v>0</v>
      </c>
      <c r="CP76" s="8">
        <f t="shared" si="17"/>
        <v>0</v>
      </c>
      <c r="CQ76" s="8">
        <f t="shared" si="17"/>
        <v>0</v>
      </c>
      <c r="CR76" s="8">
        <f t="shared" si="17"/>
        <v>0</v>
      </c>
      <c r="CS76" s="8">
        <f t="shared" si="17"/>
        <v>0</v>
      </c>
      <c r="CT76" s="8">
        <f t="shared" si="17"/>
        <v>0</v>
      </c>
      <c r="CU76" s="8">
        <f t="shared" si="17"/>
        <v>0</v>
      </c>
      <c r="CV76" s="8">
        <f t="shared" si="17"/>
        <v>0</v>
      </c>
      <c r="CW76" s="8">
        <f t="shared" si="17"/>
        <v>0</v>
      </c>
      <c r="CX76" s="8">
        <f t="shared" si="17"/>
        <v>0</v>
      </c>
      <c r="CY76" s="8">
        <f t="shared" si="17"/>
        <v>0</v>
      </c>
      <c r="CZ76" s="8">
        <f t="shared" si="17"/>
        <v>0</v>
      </c>
      <c r="DB76" s="87"/>
      <c r="DC76" s="85" t="s">
        <v>74</v>
      </c>
      <c r="DD76" s="86">
        <f>SUMPRODUCT((DD11:DD70&gt;27)*(DD11:DD70&lt;39))</f>
        <v>1</v>
      </c>
      <c r="DE76" s="91">
        <f>DD76/DD72</f>
        <v>0.5</v>
      </c>
      <c r="DF76" s="86" t="s">
        <v>77</v>
      </c>
      <c r="DG76" s="86">
        <f>SUMPRODUCT((DG11:DG70&gt;18)*(DG11:DG70&lt;27))</f>
        <v>1</v>
      </c>
      <c r="DH76" s="91">
        <f>DG76/DG72</f>
        <v>0.5</v>
      </c>
    </row>
    <row r="77" spans="3:112" ht="15.75" thickBot="1">
      <c r="C77" s="38" t="s">
        <v>45</v>
      </c>
      <c r="D77" s="8">
        <f aca="true" t="shared" si="18" ref="D77:BO77">SUM(D72:D75)</f>
        <v>0</v>
      </c>
      <c r="E77" s="8">
        <f t="shared" si="18"/>
        <v>2</v>
      </c>
      <c r="F77" s="8">
        <f t="shared" si="18"/>
        <v>2</v>
      </c>
      <c r="G77" s="8">
        <f t="shared" si="18"/>
        <v>2</v>
      </c>
      <c r="H77" s="8">
        <f t="shared" si="18"/>
        <v>2</v>
      </c>
      <c r="I77" s="8">
        <f t="shared" si="18"/>
        <v>2</v>
      </c>
      <c r="J77" s="8">
        <f t="shared" si="18"/>
        <v>2</v>
      </c>
      <c r="K77" s="8">
        <f t="shared" si="18"/>
        <v>2</v>
      </c>
      <c r="L77" s="8">
        <f t="shared" si="18"/>
        <v>2</v>
      </c>
      <c r="M77" s="8">
        <f t="shared" si="18"/>
        <v>2</v>
      </c>
      <c r="N77" s="8">
        <f t="shared" si="18"/>
        <v>2</v>
      </c>
      <c r="O77" s="8">
        <f t="shared" si="18"/>
        <v>2</v>
      </c>
      <c r="P77" s="8">
        <f t="shared" si="18"/>
        <v>2</v>
      </c>
      <c r="Q77" s="8">
        <f t="shared" si="18"/>
        <v>2</v>
      </c>
      <c r="R77" s="8">
        <f t="shared" si="18"/>
        <v>2</v>
      </c>
      <c r="S77" s="8">
        <f t="shared" si="18"/>
        <v>2</v>
      </c>
      <c r="T77" s="8">
        <f t="shared" si="18"/>
        <v>2</v>
      </c>
      <c r="U77" s="8">
        <f t="shared" si="18"/>
        <v>2</v>
      </c>
      <c r="V77" s="8">
        <f t="shared" si="18"/>
        <v>2</v>
      </c>
      <c r="W77" s="8">
        <f t="shared" si="18"/>
        <v>2</v>
      </c>
      <c r="X77" s="8">
        <f t="shared" si="18"/>
        <v>2</v>
      </c>
      <c r="Y77" s="8">
        <f t="shared" si="18"/>
        <v>2</v>
      </c>
      <c r="Z77" s="8">
        <f t="shared" si="18"/>
        <v>2</v>
      </c>
      <c r="AA77" s="8">
        <f t="shared" si="18"/>
        <v>1</v>
      </c>
      <c r="AB77" s="8">
        <f t="shared" si="18"/>
        <v>2</v>
      </c>
      <c r="AC77" s="8">
        <f t="shared" si="18"/>
        <v>1</v>
      </c>
      <c r="AD77" s="8">
        <f t="shared" si="18"/>
        <v>2</v>
      </c>
      <c r="AE77" s="8">
        <f t="shared" si="18"/>
        <v>2</v>
      </c>
      <c r="AF77" s="8">
        <f t="shared" si="18"/>
        <v>2</v>
      </c>
      <c r="AG77" s="8">
        <f t="shared" si="18"/>
        <v>1</v>
      </c>
      <c r="AH77" s="8">
        <f t="shared" si="18"/>
        <v>2</v>
      </c>
      <c r="AI77" s="8">
        <f t="shared" si="18"/>
        <v>2</v>
      </c>
      <c r="AJ77" s="8">
        <f t="shared" si="18"/>
        <v>2</v>
      </c>
      <c r="AK77" s="8">
        <f t="shared" si="18"/>
        <v>1</v>
      </c>
      <c r="AL77" s="8">
        <f t="shared" si="18"/>
        <v>2</v>
      </c>
      <c r="AM77" s="8">
        <f t="shared" si="18"/>
        <v>2</v>
      </c>
      <c r="AN77" s="8">
        <f t="shared" si="18"/>
        <v>2</v>
      </c>
      <c r="AO77" s="8">
        <f t="shared" si="18"/>
        <v>1</v>
      </c>
      <c r="AP77" s="8">
        <f t="shared" si="18"/>
        <v>1</v>
      </c>
      <c r="AQ77" s="8">
        <f t="shared" si="18"/>
        <v>1</v>
      </c>
      <c r="AR77" s="8">
        <f t="shared" si="18"/>
        <v>1</v>
      </c>
      <c r="AS77" s="8">
        <f t="shared" si="18"/>
        <v>1</v>
      </c>
      <c r="AT77" s="8">
        <f t="shared" si="18"/>
        <v>2</v>
      </c>
      <c r="AU77" s="8">
        <f t="shared" si="18"/>
        <v>2</v>
      </c>
      <c r="AV77" s="8">
        <f t="shared" si="18"/>
        <v>2</v>
      </c>
      <c r="AW77" s="8">
        <f t="shared" si="18"/>
        <v>2</v>
      </c>
      <c r="AX77" s="8">
        <f t="shared" si="18"/>
        <v>2</v>
      </c>
      <c r="AY77" s="8">
        <f t="shared" si="18"/>
        <v>2</v>
      </c>
      <c r="AZ77" s="8">
        <f t="shared" si="18"/>
        <v>1</v>
      </c>
      <c r="BA77" s="8">
        <f t="shared" si="18"/>
        <v>1</v>
      </c>
      <c r="BB77" s="8">
        <f t="shared" si="18"/>
        <v>2</v>
      </c>
      <c r="BC77" s="8">
        <f t="shared" si="18"/>
        <v>2</v>
      </c>
      <c r="BD77" s="8">
        <f t="shared" si="18"/>
        <v>2</v>
      </c>
      <c r="BE77" s="8">
        <f t="shared" si="18"/>
        <v>2</v>
      </c>
      <c r="BF77" s="8">
        <f t="shared" si="18"/>
        <v>2</v>
      </c>
      <c r="BG77" s="8">
        <f t="shared" si="18"/>
        <v>2</v>
      </c>
      <c r="BH77" s="8">
        <f t="shared" si="18"/>
        <v>2</v>
      </c>
      <c r="BI77" s="8">
        <f t="shared" si="18"/>
        <v>2</v>
      </c>
      <c r="BJ77" s="8">
        <f t="shared" si="18"/>
        <v>2</v>
      </c>
      <c r="BK77" s="8">
        <f t="shared" si="18"/>
        <v>2</v>
      </c>
      <c r="BL77" s="8">
        <f t="shared" si="18"/>
        <v>2</v>
      </c>
      <c r="BM77" s="8">
        <f t="shared" si="18"/>
        <v>2</v>
      </c>
      <c r="BN77" s="8">
        <f t="shared" si="18"/>
        <v>2</v>
      </c>
      <c r="BO77" s="8">
        <f t="shared" si="18"/>
        <v>2</v>
      </c>
      <c r="BP77" s="8">
        <f>SUM(BP72:BP75)</f>
        <v>1</v>
      </c>
      <c r="BQ77" s="8">
        <f>SUM(BQ72:BQ75)</f>
        <v>1</v>
      </c>
      <c r="BR77" s="8">
        <f aca="true" t="shared" si="19" ref="BR77:CZ77">SUM(BR72:BR75)</f>
        <v>1</v>
      </c>
      <c r="BS77" s="8">
        <f t="shared" si="19"/>
        <v>1</v>
      </c>
      <c r="BT77" s="8">
        <f t="shared" si="19"/>
        <v>1</v>
      </c>
      <c r="BU77" s="8">
        <f t="shared" si="19"/>
        <v>1</v>
      </c>
      <c r="BV77" s="8">
        <f t="shared" si="19"/>
        <v>1</v>
      </c>
      <c r="BW77" s="8">
        <f t="shared" si="19"/>
        <v>1</v>
      </c>
      <c r="BX77" s="8">
        <f t="shared" si="19"/>
        <v>2</v>
      </c>
      <c r="BY77" s="8">
        <f t="shared" si="19"/>
        <v>2</v>
      </c>
      <c r="BZ77" s="8">
        <f t="shared" si="19"/>
        <v>2</v>
      </c>
      <c r="CA77" s="8">
        <f t="shared" si="19"/>
        <v>2</v>
      </c>
      <c r="CB77" s="8">
        <f t="shared" si="19"/>
        <v>2</v>
      </c>
      <c r="CC77" s="8">
        <f t="shared" si="19"/>
        <v>2</v>
      </c>
      <c r="CD77" s="8">
        <f t="shared" si="19"/>
        <v>2</v>
      </c>
      <c r="CE77" s="8">
        <f t="shared" si="19"/>
        <v>2</v>
      </c>
      <c r="CF77" s="8">
        <f t="shared" si="19"/>
        <v>2</v>
      </c>
      <c r="CG77" s="8">
        <f t="shared" si="19"/>
        <v>1</v>
      </c>
      <c r="CH77" s="8">
        <f t="shared" si="19"/>
        <v>1</v>
      </c>
      <c r="CI77" s="8">
        <f t="shared" si="19"/>
        <v>2</v>
      </c>
      <c r="CJ77" s="8">
        <f t="shared" si="19"/>
        <v>2</v>
      </c>
      <c r="CK77" s="8">
        <f t="shared" si="19"/>
        <v>2</v>
      </c>
      <c r="CL77" s="8">
        <f t="shared" si="19"/>
        <v>2</v>
      </c>
      <c r="CM77" s="8">
        <f t="shared" si="19"/>
        <v>2</v>
      </c>
      <c r="CN77" s="8">
        <f t="shared" si="19"/>
        <v>2</v>
      </c>
      <c r="CO77" s="8">
        <f t="shared" si="19"/>
        <v>2</v>
      </c>
      <c r="CP77" s="8">
        <f t="shared" si="19"/>
        <v>2</v>
      </c>
      <c r="CQ77" s="8">
        <f t="shared" si="19"/>
        <v>2</v>
      </c>
      <c r="CR77" s="8">
        <f t="shared" si="19"/>
        <v>2</v>
      </c>
      <c r="CS77" s="8">
        <f t="shared" si="19"/>
        <v>2</v>
      </c>
      <c r="CT77" s="8">
        <f t="shared" si="19"/>
        <v>2</v>
      </c>
      <c r="CU77" s="8">
        <f t="shared" si="19"/>
        <v>2</v>
      </c>
      <c r="CV77" s="8">
        <f t="shared" si="19"/>
        <v>2</v>
      </c>
      <c r="CW77" s="8">
        <f t="shared" si="19"/>
        <v>2</v>
      </c>
      <c r="CX77" s="8">
        <f t="shared" si="19"/>
        <v>2</v>
      </c>
      <c r="CY77" s="8">
        <f t="shared" si="19"/>
        <v>2</v>
      </c>
      <c r="CZ77" s="8">
        <f t="shared" si="19"/>
        <v>2</v>
      </c>
      <c r="DB77" s="102"/>
      <c r="DC77" s="96" t="s">
        <v>75</v>
      </c>
      <c r="DD77" s="88">
        <f>SUMPRODUCT((DD11:DD70&gt;38)*(DD11:DD70&lt;61))</f>
        <v>1</v>
      </c>
      <c r="DE77" s="92">
        <f>DD77/DD72</f>
        <v>0.5</v>
      </c>
      <c r="DF77" s="88" t="s">
        <v>69</v>
      </c>
      <c r="DG77" s="88">
        <f>SUMPRODUCT((DG11:DG70&gt;26)*(DG11:DG70&lt;41))</f>
        <v>0</v>
      </c>
      <c r="DH77" s="92">
        <f>DG77/DG72</f>
        <v>0</v>
      </c>
    </row>
    <row r="78" ht="7.5" customHeight="1">
      <c r="C78" s="27"/>
    </row>
    <row r="79" spans="3:111" s="22" customFormat="1" ht="45" customHeight="1">
      <c r="C79" s="39" t="s">
        <v>48</v>
      </c>
      <c r="E79" s="23">
        <f aca="true" t="shared" si="20" ref="E79:AJ79">E72/E77</f>
        <v>1</v>
      </c>
      <c r="F79" s="23">
        <f t="shared" si="20"/>
        <v>1</v>
      </c>
      <c r="G79" s="23">
        <f t="shared" si="20"/>
        <v>0.5</v>
      </c>
      <c r="H79" s="23">
        <f t="shared" si="20"/>
        <v>1</v>
      </c>
      <c r="I79" s="23">
        <f t="shared" si="20"/>
        <v>0.5</v>
      </c>
      <c r="J79" s="23">
        <f t="shared" si="20"/>
        <v>1</v>
      </c>
      <c r="K79" s="23">
        <f t="shared" si="20"/>
        <v>0</v>
      </c>
      <c r="L79" s="23">
        <f t="shared" si="20"/>
        <v>0.5</v>
      </c>
      <c r="M79" s="23">
        <f t="shared" si="20"/>
        <v>1</v>
      </c>
      <c r="N79" s="23">
        <f t="shared" si="20"/>
        <v>1</v>
      </c>
      <c r="O79" s="23">
        <f t="shared" si="20"/>
        <v>1</v>
      </c>
      <c r="P79" s="23">
        <f t="shared" si="20"/>
        <v>1</v>
      </c>
      <c r="Q79" s="23">
        <f t="shared" si="20"/>
        <v>1</v>
      </c>
      <c r="R79" s="23">
        <f t="shared" si="20"/>
        <v>0.5</v>
      </c>
      <c r="S79" s="23">
        <f t="shared" si="20"/>
        <v>0</v>
      </c>
      <c r="T79" s="23">
        <f t="shared" si="20"/>
        <v>0.5</v>
      </c>
      <c r="U79" s="23">
        <f t="shared" si="20"/>
        <v>0.5</v>
      </c>
      <c r="V79" s="23">
        <f t="shared" si="20"/>
        <v>0.5</v>
      </c>
      <c r="W79" s="23">
        <f t="shared" si="20"/>
        <v>0.5</v>
      </c>
      <c r="X79" s="23">
        <f t="shared" si="20"/>
        <v>1</v>
      </c>
      <c r="Y79" s="23">
        <f t="shared" si="20"/>
        <v>0.5</v>
      </c>
      <c r="Z79" s="23">
        <f t="shared" si="20"/>
        <v>0.5</v>
      </c>
      <c r="AA79" s="23">
        <f t="shared" si="20"/>
        <v>1</v>
      </c>
      <c r="AB79" s="23">
        <f t="shared" si="20"/>
        <v>0.5</v>
      </c>
      <c r="AC79" s="23">
        <f t="shared" si="20"/>
        <v>1</v>
      </c>
      <c r="AD79" s="23">
        <f t="shared" si="20"/>
        <v>1</v>
      </c>
      <c r="AE79" s="23">
        <f t="shared" si="20"/>
        <v>1</v>
      </c>
      <c r="AF79" s="23">
        <f t="shared" si="20"/>
        <v>0.5</v>
      </c>
      <c r="AG79" s="23">
        <f t="shared" si="20"/>
        <v>1</v>
      </c>
      <c r="AH79" s="23">
        <f t="shared" si="20"/>
        <v>0.5</v>
      </c>
      <c r="AI79" s="23">
        <f t="shared" si="20"/>
        <v>1</v>
      </c>
      <c r="AJ79" s="23">
        <f t="shared" si="20"/>
        <v>0.5</v>
      </c>
      <c r="AK79" s="23">
        <f aca="true" t="shared" si="21" ref="AK79:BP79">AK72/AK77</f>
        <v>1</v>
      </c>
      <c r="AL79" s="23">
        <f t="shared" si="21"/>
        <v>0.5</v>
      </c>
      <c r="AM79" s="23">
        <f t="shared" si="21"/>
        <v>0.5</v>
      </c>
      <c r="AN79" s="23">
        <f t="shared" si="21"/>
        <v>0.5</v>
      </c>
      <c r="AO79" s="23">
        <f t="shared" si="21"/>
        <v>1</v>
      </c>
      <c r="AP79" s="23">
        <f t="shared" si="21"/>
        <v>1</v>
      </c>
      <c r="AQ79" s="23">
        <f t="shared" si="21"/>
        <v>1</v>
      </c>
      <c r="AR79" s="23">
        <f t="shared" si="21"/>
        <v>1</v>
      </c>
      <c r="AS79" s="23">
        <f t="shared" si="21"/>
        <v>1</v>
      </c>
      <c r="AT79" s="23">
        <f t="shared" si="21"/>
        <v>0.5</v>
      </c>
      <c r="AU79" s="23">
        <f t="shared" si="21"/>
        <v>1</v>
      </c>
      <c r="AV79" s="23">
        <f t="shared" si="21"/>
        <v>0.5</v>
      </c>
      <c r="AW79" s="23">
        <f t="shared" si="21"/>
        <v>1</v>
      </c>
      <c r="AX79" s="23">
        <f t="shared" si="21"/>
        <v>0.5</v>
      </c>
      <c r="AY79" s="23">
        <f t="shared" si="21"/>
        <v>0.5</v>
      </c>
      <c r="AZ79" s="23">
        <f t="shared" si="21"/>
        <v>1</v>
      </c>
      <c r="BA79" s="23">
        <f t="shared" si="21"/>
        <v>1</v>
      </c>
      <c r="BB79" s="23">
        <f t="shared" si="21"/>
        <v>0.5</v>
      </c>
      <c r="BC79" s="23">
        <f t="shared" si="21"/>
        <v>1</v>
      </c>
      <c r="BD79" s="23">
        <f t="shared" si="21"/>
        <v>0.5</v>
      </c>
      <c r="BE79" s="23">
        <f t="shared" si="21"/>
        <v>0.5</v>
      </c>
      <c r="BF79" s="23">
        <f t="shared" si="21"/>
        <v>0.5</v>
      </c>
      <c r="BG79" s="23">
        <f t="shared" si="21"/>
        <v>0.5</v>
      </c>
      <c r="BH79" s="23">
        <f t="shared" si="21"/>
        <v>0.5</v>
      </c>
      <c r="BI79" s="23">
        <f t="shared" si="21"/>
        <v>1</v>
      </c>
      <c r="BJ79" s="23">
        <f t="shared" si="21"/>
        <v>1</v>
      </c>
      <c r="BK79" s="23">
        <f t="shared" si="21"/>
        <v>1</v>
      </c>
      <c r="BL79" s="23">
        <f t="shared" si="21"/>
        <v>1</v>
      </c>
      <c r="BM79" s="23">
        <f t="shared" si="21"/>
        <v>1</v>
      </c>
      <c r="BN79" s="23">
        <f t="shared" si="21"/>
        <v>0.5</v>
      </c>
      <c r="BO79" s="23">
        <f t="shared" si="21"/>
        <v>0.5</v>
      </c>
      <c r="BP79" s="23">
        <f t="shared" si="21"/>
        <v>0</v>
      </c>
      <c r="BQ79" s="23">
        <f aca="true" t="shared" si="22" ref="BQ79:CZ79">BQ72/BQ77</f>
        <v>0</v>
      </c>
      <c r="BR79" s="23">
        <f t="shared" si="22"/>
        <v>1</v>
      </c>
      <c r="BS79" s="23">
        <f t="shared" si="22"/>
        <v>1</v>
      </c>
      <c r="BT79" s="23">
        <f t="shared" si="22"/>
        <v>1</v>
      </c>
      <c r="BU79" s="23">
        <f t="shared" si="22"/>
        <v>1</v>
      </c>
      <c r="BV79" s="23">
        <f t="shared" si="22"/>
        <v>1</v>
      </c>
      <c r="BW79" s="23">
        <f t="shared" si="22"/>
        <v>1</v>
      </c>
      <c r="BX79" s="23">
        <f t="shared" si="22"/>
        <v>0</v>
      </c>
      <c r="BY79" s="23">
        <f t="shared" si="22"/>
        <v>0.5</v>
      </c>
      <c r="BZ79" s="23">
        <f t="shared" si="22"/>
        <v>0.5</v>
      </c>
      <c r="CA79" s="23">
        <f t="shared" si="22"/>
        <v>0</v>
      </c>
      <c r="CB79" s="23">
        <f t="shared" si="22"/>
        <v>0</v>
      </c>
      <c r="CC79" s="23">
        <f t="shared" si="22"/>
        <v>0</v>
      </c>
      <c r="CD79" s="23">
        <f t="shared" si="22"/>
        <v>0.5</v>
      </c>
      <c r="CE79" s="23">
        <f t="shared" si="22"/>
        <v>0.5</v>
      </c>
      <c r="CF79" s="23">
        <f t="shared" si="22"/>
        <v>0.5</v>
      </c>
      <c r="CG79" s="23">
        <f t="shared" si="22"/>
        <v>0</v>
      </c>
      <c r="CH79" s="23">
        <f t="shared" si="22"/>
        <v>0</v>
      </c>
      <c r="CI79" s="23">
        <f t="shared" si="22"/>
        <v>0</v>
      </c>
      <c r="CJ79" s="23">
        <f t="shared" si="22"/>
        <v>0</v>
      </c>
      <c r="CK79" s="23">
        <f t="shared" si="22"/>
        <v>0</v>
      </c>
      <c r="CL79" s="23">
        <f t="shared" si="22"/>
        <v>0.5</v>
      </c>
      <c r="CM79" s="23">
        <f t="shared" si="22"/>
        <v>1</v>
      </c>
      <c r="CN79" s="23">
        <f t="shared" si="22"/>
        <v>1</v>
      </c>
      <c r="CO79" s="23">
        <f t="shared" si="22"/>
        <v>1</v>
      </c>
      <c r="CP79" s="23">
        <f t="shared" si="22"/>
        <v>1</v>
      </c>
      <c r="CQ79" s="23">
        <f t="shared" si="22"/>
        <v>1</v>
      </c>
      <c r="CR79" s="23">
        <f t="shared" si="22"/>
        <v>0.5</v>
      </c>
      <c r="CS79" s="23">
        <f t="shared" si="22"/>
        <v>0.5</v>
      </c>
      <c r="CT79" s="23">
        <f t="shared" si="22"/>
        <v>1</v>
      </c>
      <c r="CU79" s="23">
        <f t="shared" si="22"/>
        <v>0.5</v>
      </c>
      <c r="CV79" s="23">
        <f t="shared" si="22"/>
        <v>1</v>
      </c>
      <c r="CW79" s="23">
        <f t="shared" si="22"/>
        <v>1</v>
      </c>
      <c r="CX79" s="23">
        <f t="shared" si="22"/>
        <v>1</v>
      </c>
      <c r="CY79" s="23">
        <f t="shared" si="22"/>
        <v>1</v>
      </c>
      <c r="CZ79" s="23">
        <f t="shared" si="22"/>
        <v>0.5</v>
      </c>
      <c r="DF79" s="8"/>
      <c r="DG79" s="8"/>
    </row>
    <row r="80" spans="3:111" s="22" customFormat="1" ht="45" customHeight="1">
      <c r="C80" s="40" t="s">
        <v>49</v>
      </c>
      <c r="E80" s="23">
        <f aca="true" t="shared" si="23" ref="E80:K80">(E72+E73)/E77</f>
        <v>1</v>
      </c>
      <c r="F80" s="23">
        <f t="shared" si="23"/>
        <v>1</v>
      </c>
      <c r="G80" s="23">
        <f t="shared" si="23"/>
        <v>1</v>
      </c>
      <c r="H80" s="23">
        <f t="shared" si="23"/>
        <v>1</v>
      </c>
      <c r="I80" s="23">
        <f t="shared" si="23"/>
        <v>0.5</v>
      </c>
      <c r="J80" s="23">
        <f t="shared" si="23"/>
        <v>1</v>
      </c>
      <c r="K80" s="23">
        <f t="shared" si="23"/>
        <v>0.5</v>
      </c>
      <c r="L80" s="23"/>
      <c r="M80" s="23">
        <f>(M72+M73)/M77</f>
        <v>1</v>
      </c>
      <c r="N80" s="23"/>
      <c r="O80" s="23"/>
      <c r="P80" s="23">
        <f>(P72+P73)/P77</f>
        <v>1</v>
      </c>
      <c r="Q80" s="23"/>
      <c r="R80" s="23"/>
      <c r="S80" s="23"/>
      <c r="T80" s="23"/>
      <c r="U80" s="23"/>
      <c r="V80" s="23"/>
      <c r="W80" s="23"/>
      <c r="X80" s="23"/>
      <c r="Y80" s="23"/>
      <c r="Z80" s="23"/>
      <c r="AA80" s="23"/>
      <c r="AB80" s="23"/>
      <c r="AC80" s="23"/>
      <c r="AD80" s="23"/>
      <c r="AE80" s="23">
        <f>(AE72+AE73)/AE77</f>
        <v>1</v>
      </c>
      <c r="AF80" s="23"/>
      <c r="AG80" s="23"/>
      <c r="AH80" s="23">
        <f>(AH72+AH73)/AH77</f>
        <v>0.5</v>
      </c>
      <c r="AI80" s="23"/>
      <c r="AJ80" s="23"/>
      <c r="AK80" s="23"/>
      <c r="AL80" s="23"/>
      <c r="AM80" s="23"/>
      <c r="AN80" s="23">
        <f>(AN72+AN73)/AN77</f>
        <v>0.5</v>
      </c>
      <c r="AO80" s="23"/>
      <c r="AP80" s="23"/>
      <c r="AQ80" s="23">
        <f>(AQ72+AQ73)/AQ77</f>
        <v>1</v>
      </c>
      <c r="AR80" s="23">
        <f>(AR72+AR73)/AR77</f>
        <v>1</v>
      </c>
      <c r="AS80" s="23"/>
      <c r="AT80" s="23"/>
      <c r="AU80" s="23">
        <f>(AU72+AU73)/AU77</f>
        <v>1</v>
      </c>
      <c r="AV80" s="23"/>
      <c r="AW80" s="23"/>
      <c r="AX80" s="23"/>
      <c r="AY80" s="23"/>
      <c r="AZ80" s="23"/>
      <c r="BA80" s="23"/>
      <c r="BB80" s="23"/>
      <c r="BC80" s="23"/>
      <c r="BD80" s="23"/>
      <c r="BE80" s="23"/>
      <c r="BF80" s="23"/>
      <c r="BG80" s="23"/>
      <c r="BH80" s="23"/>
      <c r="BI80" s="23"/>
      <c r="BJ80" s="23"/>
      <c r="BK80" s="23"/>
      <c r="BL80" s="23">
        <f>(BL72+BL73)/BL77</f>
        <v>1</v>
      </c>
      <c r="BM80" s="23">
        <f>(BM72+BM73)/BM77</f>
        <v>1</v>
      </c>
      <c r="BN80" s="23"/>
      <c r="BO80" s="23"/>
      <c r="BP80" s="23"/>
      <c r="BQ80" s="23">
        <f>(BQ72+BQ73)/BQ77</f>
        <v>0</v>
      </c>
      <c r="BR80" s="23">
        <f>(BR72+BR73)/BR77</f>
        <v>1</v>
      </c>
      <c r="BS80" s="23"/>
      <c r="BT80" s="23">
        <f aca="true" t="shared" si="24" ref="BT80:CA80">(BT72+BT73)/BT77</f>
        <v>1</v>
      </c>
      <c r="BU80" s="23">
        <f t="shared" si="24"/>
        <v>1</v>
      </c>
      <c r="BV80" s="23">
        <f t="shared" si="24"/>
        <v>1</v>
      </c>
      <c r="BW80" s="23">
        <f t="shared" si="24"/>
        <v>1</v>
      </c>
      <c r="BX80" s="23">
        <f t="shared" si="24"/>
        <v>0.5</v>
      </c>
      <c r="BY80" s="23">
        <f t="shared" si="24"/>
        <v>0.5</v>
      </c>
      <c r="BZ80" s="23">
        <f t="shared" si="24"/>
        <v>0.5</v>
      </c>
      <c r="CA80" s="23">
        <f t="shared" si="24"/>
        <v>0.5</v>
      </c>
      <c r="CB80" s="23"/>
      <c r="CC80" s="23"/>
      <c r="CD80" s="23"/>
      <c r="CE80" s="23"/>
      <c r="CF80" s="23"/>
      <c r="CG80" s="23"/>
      <c r="CH80" s="23"/>
      <c r="CI80" s="23">
        <f>(CI72+CI73)/CI77</f>
        <v>0.5</v>
      </c>
      <c r="CJ80" s="23"/>
      <c r="CK80" s="23"/>
      <c r="CL80" s="23">
        <f>(CL72+CL73)/CL77</f>
        <v>1</v>
      </c>
      <c r="CM80" s="23">
        <f>(CM72+CM73)/CM77</f>
        <v>1</v>
      </c>
      <c r="CN80" s="23">
        <f>(CN72+CN73)/CN77</f>
        <v>1</v>
      </c>
      <c r="CO80" s="23"/>
      <c r="CP80" s="23"/>
      <c r="CQ80" s="23">
        <f>(CQ72+CQ73)/CQ77</f>
        <v>1</v>
      </c>
      <c r="CR80" s="23"/>
      <c r="CS80" s="23"/>
      <c r="CT80" s="23">
        <f>(CT72+CT73)/CT77</f>
        <v>1</v>
      </c>
      <c r="CU80" s="23">
        <f>(CU72+CU73)/CU77</f>
        <v>1</v>
      </c>
      <c r="CV80" s="23"/>
      <c r="CW80" s="23">
        <f>(CW72+CW73)/CW77</f>
        <v>1</v>
      </c>
      <c r="CX80" s="23"/>
      <c r="CY80" s="23">
        <f>(CY72+CY73)/CY77</f>
        <v>1</v>
      </c>
      <c r="CZ80" s="23">
        <f>(CZ72+CZ73)/CZ77</f>
        <v>0.5</v>
      </c>
      <c r="DF80" s="8"/>
      <c r="DG80" s="8"/>
    </row>
    <row r="81" spans="3:104" ht="15">
      <c r="C81" s="31" t="s">
        <v>37</v>
      </c>
      <c r="E81" s="18">
        <v>1</v>
      </c>
      <c r="F81" s="18">
        <v>2</v>
      </c>
      <c r="G81" s="18">
        <v>3</v>
      </c>
      <c r="H81" s="18">
        <v>4</v>
      </c>
      <c r="I81" s="18">
        <v>5</v>
      </c>
      <c r="J81" s="18">
        <v>6</v>
      </c>
      <c r="K81" s="18">
        <v>7</v>
      </c>
      <c r="L81" s="18">
        <v>8</v>
      </c>
      <c r="M81" s="19">
        <v>9</v>
      </c>
      <c r="N81" s="20">
        <v>10</v>
      </c>
      <c r="O81" s="18">
        <v>11</v>
      </c>
      <c r="P81" s="18">
        <v>12</v>
      </c>
      <c r="Q81" s="18">
        <v>13</v>
      </c>
      <c r="R81" s="18">
        <v>14</v>
      </c>
      <c r="S81" s="18">
        <v>15</v>
      </c>
      <c r="T81" s="18">
        <v>16</v>
      </c>
      <c r="U81" s="18">
        <v>17</v>
      </c>
      <c r="V81" s="18">
        <v>18</v>
      </c>
      <c r="W81" s="19">
        <v>19</v>
      </c>
      <c r="X81" s="18">
        <v>20</v>
      </c>
      <c r="Y81" s="18">
        <v>21</v>
      </c>
      <c r="Z81" s="18">
        <v>22</v>
      </c>
      <c r="AA81" s="18">
        <v>23</v>
      </c>
      <c r="AB81" s="18">
        <v>24</v>
      </c>
      <c r="AC81" s="18">
        <v>25</v>
      </c>
      <c r="AD81" s="18">
        <v>26</v>
      </c>
      <c r="AE81" s="19">
        <v>27</v>
      </c>
      <c r="AF81" s="18">
        <v>28</v>
      </c>
      <c r="AG81" s="18">
        <v>29</v>
      </c>
      <c r="AH81" s="18">
        <v>30</v>
      </c>
      <c r="AI81" s="18">
        <v>31</v>
      </c>
      <c r="AJ81" s="18">
        <v>32</v>
      </c>
      <c r="AK81" s="18">
        <v>33</v>
      </c>
      <c r="AL81" s="18">
        <v>34</v>
      </c>
      <c r="AM81" s="18">
        <v>35</v>
      </c>
      <c r="AN81" s="18">
        <v>36</v>
      </c>
      <c r="AO81" s="18">
        <v>37</v>
      </c>
      <c r="AP81" s="18">
        <v>38</v>
      </c>
      <c r="AQ81" s="18">
        <v>39</v>
      </c>
      <c r="AR81" s="18">
        <v>40</v>
      </c>
      <c r="AS81" s="18">
        <v>41</v>
      </c>
      <c r="AT81" s="19">
        <v>42</v>
      </c>
      <c r="AU81" s="18">
        <v>43</v>
      </c>
      <c r="AV81" s="18">
        <v>44</v>
      </c>
      <c r="AW81" s="18">
        <v>45</v>
      </c>
      <c r="AX81" s="18">
        <v>46</v>
      </c>
      <c r="AY81" s="18">
        <v>47</v>
      </c>
      <c r="AZ81" s="18">
        <v>48</v>
      </c>
      <c r="BA81" s="18">
        <v>49</v>
      </c>
      <c r="BB81" s="18">
        <v>50</v>
      </c>
      <c r="BC81" s="19">
        <v>51</v>
      </c>
      <c r="BD81" s="18">
        <v>52</v>
      </c>
      <c r="BE81" s="18">
        <v>53</v>
      </c>
      <c r="BF81" s="18">
        <v>54</v>
      </c>
      <c r="BG81" s="18">
        <v>55</v>
      </c>
      <c r="BH81" s="18">
        <v>56</v>
      </c>
      <c r="BI81" s="19">
        <v>57</v>
      </c>
      <c r="BJ81" s="18">
        <v>58</v>
      </c>
      <c r="BK81" s="18">
        <v>59</v>
      </c>
      <c r="BL81" s="18">
        <v>60</v>
      </c>
      <c r="BM81" s="18">
        <v>61</v>
      </c>
      <c r="BN81" s="18">
        <v>62</v>
      </c>
      <c r="BO81" s="19">
        <v>63</v>
      </c>
      <c r="BP81" s="18">
        <v>64</v>
      </c>
      <c r="BQ81" s="18">
        <v>65</v>
      </c>
      <c r="BR81" s="18">
        <v>66</v>
      </c>
      <c r="BS81" s="18">
        <v>67</v>
      </c>
      <c r="BT81" s="18">
        <v>68</v>
      </c>
      <c r="BU81" s="18">
        <v>69</v>
      </c>
      <c r="BV81" s="18">
        <v>70</v>
      </c>
      <c r="BW81" s="18">
        <v>71</v>
      </c>
      <c r="BX81" s="18">
        <v>72</v>
      </c>
      <c r="BY81" s="18">
        <v>73</v>
      </c>
      <c r="BZ81" s="19">
        <v>74</v>
      </c>
      <c r="CA81" s="18">
        <v>75</v>
      </c>
      <c r="CB81" s="18">
        <v>76</v>
      </c>
      <c r="CC81" s="18">
        <v>77</v>
      </c>
      <c r="CD81" s="18">
        <v>78</v>
      </c>
      <c r="CE81" s="18">
        <v>79</v>
      </c>
      <c r="CF81" s="18">
        <v>80</v>
      </c>
      <c r="CG81" s="18">
        <v>81</v>
      </c>
      <c r="CH81" s="18">
        <v>82</v>
      </c>
      <c r="CI81" s="19">
        <v>83</v>
      </c>
      <c r="CJ81" s="18">
        <v>84</v>
      </c>
      <c r="CK81" s="18">
        <v>85</v>
      </c>
      <c r="CL81" s="18">
        <v>86</v>
      </c>
      <c r="CM81" s="18">
        <v>87</v>
      </c>
      <c r="CN81" s="18">
        <v>88</v>
      </c>
      <c r="CO81" s="19">
        <v>89</v>
      </c>
      <c r="CP81" s="18">
        <v>90</v>
      </c>
      <c r="CQ81" s="18">
        <v>91</v>
      </c>
      <c r="CR81" s="18">
        <v>92</v>
      </c>
      <c r="CS81" s="18">
        <v>93</v>
      </c>
      <c r="CT81" s="18">
        <v>94</v>
      </c>
      <c r="CU81" s="19">
        <v>95</v>
      </c>
      <c r="CV81" s="20">
        <v>96</v>
      </c>
      <c r="CW81" s="18">
        <v>97</v>
      </c>
      <c r="CX81" s="20">
        <v>98</v>
      </c>
      <c r="CY81" s="18">
        <v>99</v>
      </c>
      <c r="CZ81" s="18">
        <v>100</v>
      </c>
    </row>
    <row r="82" ht="15">
      <c r="E82" s="10"/>
    </row>
    <row r="83" spans="3:104" ht="15">
      <c r="C83" s="187" t="s">
        <v>44</v>
      </c>
      <c r="E83" s="32">
        <v>1</v>
      </c>
      <c r="F83" s="33">
        <v>1</v>
      </c>
      <c r="G83" s="33">
        <v>1</v>
      </c>
      <c r="H83" s="33">
        <v>1</v>
      </c>
      <c r="I83" s="33">
        <v>1</v>
      </c>
      <c r="J83" s="33">
        <v>1</v>
      </c>
      <c r="K83" s="33">
        <v>1</v>
      </c>
      <c r="L83" s="33">
        <v>1</v>
      </c>
      <c r="M83" s="33">
        <v>1</v>
      </c>
      <c r="N83" s="33">
        <v>1</v>
      </c>
      <c r="O83" s="33">
        <v>1</v>
      </c>
      <c r="P83" s="33">
        <v>1</v>
      </c>
      <c r="Q83" s="33">
        <v>1</v>
      </c>
      <c r="R83" s="33">
        <v>1</v>
      </c>
      <c r="S83" s="33">
        <v>1</v>
      </c>
      <c r="T83" s="33">
        <v>1</v>
      </c>
      <c r="U83" s="33">
        <v>1</v>
      </c>
      <c r="V83" s="33">
        <v>1</v>
      </c>
      <c r="W83" s="33">
        <v>1</v>
      </c>
      <c r="X83" s="33">
        <v>1</v>
      </c>
      <c r="Y83" s="33">
        <v>1</v>
      </c>
      <c r="Z83" s="33">
        <v>1</v>
      </c>
      <c r="AA83" s="33">
        <v>1</v>
      </c>
      <c r="AB83" s="33">
        <v>1</v>
      </c>
      <c r="AC83" s="33">
        <v>1</v>
      </c>
      <c r="AD83" s="33">
        <v>1</v>
      </c>
      <c r="AE83" s="33">
        <v>1</v>
      </c>
      <c r="AF83" s="33">
        <v>1</v>
      </c>
      <c r="AG83" s="33">
        <v>1</v>
      </c>
      <c r="AH83" s="33">
        <v>1</v>
      </c>
      <c r="AI83" s="33">
        <v>1</v>
      </c>
      <c r="AJ83" s="33">
        <v>1</v>
      </c>
      <c r="AK83" s="33">
        <v>1</v>
      </c>
      <c r="AL83" s="33">
        <v>1</v>
      </c>
      <c r="AM83" s="33">
        <v>1</v>
      </c>
      <c r="AN83" s="33">
        <v>1</v>
      </c>
      <c r="AO83" s="33">
        <v>1</v>
      </c>
      <c r="AP83" s="33">
        <v>1</v>
      </c>
      <c r="AQ83" s="33">
        <v>1</v>
      </c>
      <c r="AR83" s="33">
        <v>1</v>
      </c>
      <c r="AS83" s="33">
        <v>1</v>
      </c>
      <c r="AT83" s="33">
        <v>1</v>
      </c>
      <c r="AU83" s="33">
        <v>1</v>
      </c>
      <c r="AV83" s="33">
        <v>1</v>
      </c>
      <c r="AW83" s="33">
        <v>1</v>
      </c>
      <c r="AX83" s="33">
        <v>1</v>
      </c>
      <c r="AY83" s="33">
        <v>1</v>
      </c>
      <c r="AZ83" s="33">
        <v>1</v>
      </c>
      <c r="BA83" s="33">
        <v>1</v>
      </c>
      <c r="BB83" s="33">
        <v>1</v>
      </c>
      <c r="BC83" s="33">
        <v>1</v>
      </c>
      <c r="BD83" s="33">
        <v>1</v>
      </c>
      <c r="BE83" s="33">
        <v>1</v>
      </c>
      <c r="BF83" s="33">
        <v>1</v>
      </c>
      <c r="BG83" s="33">
        <v>1</v>
      </c>
      <c r="BH83" s="33">
        <v>1</v>
      </c>
      <c r="BI83" s="33">
        <v>1</v>
      </c>
      <c r="BJ83" s="33">
        <v>1</v>
      </c>
      <c r="BK83" s="33">
        <v>1</v>
      </c>
      <c r="BL83" s="33">
        <v>1</v>
      </c>
      <c r="BM83" s="33">
        <v>1</v>
      </c>
      <c r="BN83" s="33">
        <v>1</v>
      </c>
      <c r="BO83" s="33">
        <v>1</v>
      </c>
      <c r="BP83" s="33">
        <v>1</v>
      </c>
      <c r="BQ83" s="33">
        <v>1</v>
      </c>
      <c r="BR83" s="33">
        <v>1</v>
      </c>
      <c r="BS83" s="33">
        <v>1</v>
      </c>
      <c r="BT83" s="33">
        <v>1</v>
      </c>
      <c r="BU83" s="33">
        <v>1</v>
      </c>
      <c r="BV83" s="33">
        <v>1</v>
      </c>
      <c r="BW83" s="33">
        <v>1</v>
      </c>
      <c r="BX83" s="33">
        <v>1</v>
      </c>
      <c r="BY83" s="33">
        <v>1</v>
      </c>
      <c r="BZ83" s="33">
        <v>1</v>
      </c>
      <c r="CA83" s="33">
        <v>1</v>
      </c>
      <c r="CB83" s="33">
        <v>1</v>
      </c>
      <c r="CC83" s="33">
        <v>1</v>
      </c>
      <c r="CD83" s="33">
        <v>1</v>
      </c>
      <c r="CE83" s="33">
        <v>1</v>
      </c>
      <c r="CF83" s="33">
        <v>1</v>
      </c>
      <c r="CG83" s="33">
        <v>1</v>
      </c>
      <c r="CH83" s="33">
        <v>1</v>
      </c>
      <c r="CI83" s="33">
        <v>1</v>
      </c>
      <c r="CJ83" s="33">
        <v>1</v>
      </c>
      <c r="CK83" s="33">
        <v>1</v>
      </c>
      <c r="CL83" s="33">
        <v>1</v>
      </c>
      <c r="CM83" s="33">
        <v>1</v>
      </c>
      <c r="CN83" s="33">
        <v>1</v>
      </c>
      <c r="CO83" s="33">
        <v>1</v>
      </c>
      <c r="CP83" s="33">
        <v>1</v>
      </c>
      <c r="CQ83" s="33">
        <v>1</v>
      </c>
      <c r="CR83" s="33">
        <v>1</v>
      </c>
      <c r="CS83" s="33">
        <v>1</v>
      </c>
      <c r="CT83" s="33">
        <v>1</v>
      </c>
      <c r="CU83" s="33">
        <v>1</v>
      </c>
      <c r="CV83" s="33">
        <v>1</v>
      </c>
      <c r="CW83" s="33">
        <v>1</v>
      </c>
      <c r="CX83" s="33">
        <v>1</v>
      </c>
      <c r="CY83" s="33">
        <v>1</v>
      </c>
      <c r="CZ83" s="33">
        <v>1</v>
      </c>
    </row>
    <row r="84" spans="3:104" ht="15">
      <c r="C84" s="188"/>
      <c r="E84" s="34">
        <v>3</v>
      </c>
      <c r="F84" s="35">
        <v>3</v>
      </c>
      <c r="G84" s="35">
        <v>3</v>
      </c>
      <c r="H84" s="35">
        <v>3</v>
      </c>
      <c r="I84" s="35">
        <v>3</v>
      </c>
      <c r="J84" s="35">
        <v>3</v>
      </c>
      <c r="K84" s="35">
        <v>3</v>
      </c>
      <c r="L84" s="35"/>
      <c r="M84" s="35">
        <v>3</v>
      </c>
      <c r="N84" s="35"/>
      <c r="O84" s="35"/>
      <c r="P84" s="35">
        <v>3</v>
      </c>
      <c r="Q84" s="35"/>
      <c r="R84" s="35"/>
      <c r="S84" s="35"/>
      <c r="T84" s="35"/>
      <c r="U84" s="35"/>
      <c r="V84" s="35"/>
      <c r="W84" s="35"/>
      <c r="X84" s="35"/>
      <c r="Y84" s="35"/>
      <c r="Z84" s="35"/>
      <c r="AA84" s="35"/>
      <c r="AB84" s="35"/>
      <c r="AC84" s="35"/>
      <c r="AD84" s="35"/>
      <c r="AE84" s="35">
        <v>3</v>
      </c>
      <c r="AF84" s="35"/>
      <c r="AG84" s="35"/>
      <c r="AH84" s="35">
        <v>3</v>
      </c>
      <c r="AI84" s="35"/>
      <c r="AJ84" s="35"/>
      <c r="AK84" s="35"/>
      <c r="AL84" s="35"/>
      <c r="AM84" s="35"/>
      <c r="AN84" s="35">
        <v>3</v>
      </c>
      <c r="AO84" s="35"/>
      <c r="AP84" s="35"/>
      <c r="AQ84" s="35">
        <v>3</v>
      </c>
      <c r="AR84" s="35">
        <v>3</v>
      </c>
      <c r="AS84" s="35"/>
      <c r="AT84" s="35"/>
      <c r="AU84" s="35">
        <v>3</v>
      </c>
      <c r="AV84" s="35"/>
      <c r="AW84" s="35"/>
      <c r="AX84" s="35"/>
      <c r="AY84" s="35"/>
      <c r="AZ84" s="35"/>
      <c r="BA84" s="35"/>
      <c r="BB84" s="35"/>
      <c r="BC84" s="35"/>
      <c r="BD84" s="35"/>
      <c r="BE84" s="35"/>
      <c r="BF84" s="35"/>
      <c r="BG84" s="35"/>
      <c r="BH84" s="35"/>
      <c r="BI84" s="35"/>
      <c r="BJ84" s="35"/>
      <c r="BK84" s="35"/>
      <c r="BL84" s="35">
        <v>3</v>
      </c>
      <c r="BM84" s="35">
        <v>3</v>
      </c>
      <c r="BN84" s="35"/>
      <c r="BO84" s="35"/>
      <c r="BP84" s="35"/>
      <c r="BQ84" s="35">
        <v>3</v>
      </c>
      <c r="BR84" s="35">
        <v>3</v>
      </c>
      <c r="BS84" s="35"/>
      <c r="BT84" s="35">
        <v>3</v>
      </c>
      <c r="BU84" s="35">
        <v>3</v>
      </c>
      <c r="BV84" s="35">
        <v>3</v>
      </c>
      <c r="BW84" s="35">
        <v>3</v>
      </c>
      <c r="BX84" s="35">
        <v>3</v>
      </c>
      <c r="BY84" s="35">
        <v>3</v>
      </c>
      <c r="BZ84" s="35">
        <v>3</v>
      </c>
      <c r="CA84" s="35">
        <v>3</v>
      </c>
      <c r="CB84" s="35"/>
      <c r="CC84" s="35"/>
      <c r="CD84" s="35"/>
      <c r="CE84" s="35"/>
      <c r="CF84" s="35"/>
      <c r="CG84" s="35"/>
      <c r="CH84" s="35"/>
      <c r="CI84" s="35">
        <v>3</v>
      </c>
      <c r="CJ84" s="35"/>
      <c r="CK84" s="35"/>
      <c r="CL84" s="35">
        <v>3</v>
      </c>
      <c r="CM84" s="35">
        <v>3</v>
      </c>
      <c r="CN84" s="35">
        <v>3</v>
      </c>
      <c r="CO84" s="35"/>
      <c r="CP84" s="35"/>
      <c r="CQ84" s="35">
        <v>3</v>
      </c>
      <c r="CR84" s="35"/>
      <c r="CS84" s="35"/>
      <c r="CT84" s="35">
        <v>3</v>
      </c>
      <c r="CU84" s="35">
        <v>3</v>
      </c>
      <c r="CV84" s="35"/>
      <c r="CW84" s="35">
        <v>3</v>
      </c>
      <c r="CX84" s="35"/>
      <c r="CY84" s="35">
        <v>3</v>
      </c>
      <c r="CZ84" s="35">
        <v>3</v>
      </c>
    </row>
    <row r="85" spans="3:104" ht="15">
      <c r="C85" s="188"/>
      <c r="E85" s="34"/>
      <c r="F85" s="35"/>
      <c r="G85" s="35"/>
      <c r="H85" s="35"/>
      <c r="I85" s="35"/>
      <c r="J85" s="35"/>
      <c r="K85" s="35"/>
      <c r="L85" s="35"/>
      <c r="M85" s="35"/>
      <c r="N85" s="35"/>
      <c r="O85" s="35"/>
      <c r="P85" s="35">
        <v>4</v>
      </c>
      <c r="Q85" s="35"/>
      <c r="R85" s="35"/>
      <c r="S85" s="35">
        <v>4</v>
      </c>
      <c r="T85" s="35"/>
      <c r="U85" s="35"/>
      <c r="V85" s="35"/>
      <c r="W85" s="35">
        <v>4</v>
      </c>
      <c r="X85" s="35">
        <v>4</v>
      </c>
      <c r="Y85" s="35">
        <v>4</v>
      </c>
      <c r="Z85" s="35"/>
      <c r="AA85" s="35"/>
      <c r="AB85" s="35"/>
      <c r="AC85" s="35">
        <v>4</v>
      </c>
      <c r="AD85" s="35">
        <v>4</v>
      </c>
      <c r="AE85" s="35"/>
      <c r="AF85" s="35"/>
      <c r="AG85" s="35">
        <v>4</v>
      </c>
      <c r="AH85" s="35"/>
      <c r="AI85" s="35"/>
      <c r="AJ85" s="35"/>
      <c r="AK85" s="35"/>
      <c r="AL85" s="35"/>
      <c r="AM85" s="35"/>
      <c r="AN85" s="35"/>
      <c r="AO85" s="35">
        <v>4</v>
      </c>
      <c r="AP85" s="35"/>
      <c r="AQ85" s="35"/>
      <c r="AR85" s="35"/>
      <c r="AS85" s="35"/>
      <c r="AT85" s="35"/>
      <c r="AU85" s="35"/>
      <c r="AV85" s="35"/>
      <c r="AW85" s="35">
        <v>4</v>
      </c>
      <c r="AX85" s="35">
        <v>4</v>
      </c>
      <c r="AY85" s="35"/>
      <c r="AZ85" s="35">
        <v>4</v>
      </c>
      <c r="BA85" s="35"/>
      <c r="BB85" s="35"/>
      <c r="BC85" s="35"/>
      <c r="BD85" s="35">
        <v>4</v>
      </c>
      <c r="BE85" s="35">
        <v>4</v>
      </c>
      <c r="BF85" s="35">
        <v>4</v>
      </c>
      <c r="BG85" s="35">
        <v>4</v>
      </c>
      <c r="BH85" s="35"/>
      <c r="BI85" s="35">
        <v>4</v>
      </c>
      <c r="BJ85" s="35">
        <v>4</v>
      </c>
      <c r="BK85" s="35">
        <v>4</v>
      </c>
      <c r="BL85" s="35">
        <v>4</v>
      </c>
      <c r="BM85" s="35">
        <v>4</v>
      </c>
      <c r="BN85" s="35"/>
      <c r="BO85" s="35"/>
      <c r="BP85" s="35">
        <v>4</v>
      </c>
      <c r="BQ85" s="35">
        <v>4</v>
      </c>
      <c r="BR85" s="35">
        <v>4</v>
      </c>
      <c r="BS85" s="35">
        <v>4</v>
      </c>
      <c r="BT85" s="35">
        <v>4</v>
      </c>
      <c r="BU85" s="35"/>
      <c r="BV85" s="35">
        <v>4</v>
      </c>
      <c r="BW85" s="35">
        <v>4</v>
      </c>
      <c r="BX85" s="35"/>
      <c r="BY85" s="35"/>
      <c r="BZ85" s="35">
        <v>4</v>
      </c>
      <c r="CA85" s="35">
        <v>4</v>
      </c>
      <c r="CB85" s="35">
        <v>4</v>
      </c>
      <c r="CC85" s="35"/>
      <c r="CD85" s="35">
        <v>4</v>
      </c>
      <c r="CE85" s="35">
        <v>4</v>
      </c>
      <c r="CF85" s="35"/>
      <c r="CG85" s="35"/>
      <c r="CH85" s="35"/>
      <c r="CI85" s="35">
        <v>4</v>
      </c>
      <c r="CJ85" s="35"/>
      <c r="CK85" s="35">
        <v>4</v>
      </c>
      <c r="CL85" s="35">
        <v>4</v>
      </c>
      <c r="CM85" s="35">
        <v>4</v>
      </c>
      <c r="CN85" s="35">
        <v>4</v>
      </c>
      <c r="CO85" s="35"/>
      <c r="CP85" s="35"/>
      <c r="CQ85" s="35">
        <v>4</v>
      </c>
      <c r="CR85" s="35"/>
      <c r="CS85" s="35"/>
      <c r="CT85" s="35"/>
      <c r="CU85" s="35"/>
      <c r="CV85" s="35">
        <v>4</v>
      </c>
      <c r="CW85" s="35"/>
      <c r="CX85" s="35">
        <v>4</v>
      </c>
      <c r="CY85" s="35">
        <v>4</v>
      </c>
      <c r="CZ85" s="35">
        <v>4</v>
      </c>
    </row>
    <row r="86" spans="3:104" ht="15">
      <c r="C86" s="188"/>
      <c r="E86" s="34">
        <v>9</v>
      </c>
      <c r="F86" s="35">
        <v>9</v>
      </c>
      <c r="G86" s="35">
        <v>9</v>
      </c>
      <c r="H86" s="35">
        <v>9</v>
      </c>
      <c r="I86" s="35">
        <v>9</v>
      </c>
      <c r="J86" s="35">
        <v>9</v>
      </c>
      <c r="K86" s="35">
        <v>9</v>
      </c>
      <c r="L86" s="35">
        <v>9</v>
      </c>
      <c r="M86" s="35">
        <v>9</v>
      </c>
      <c r="N86" s="35">
        <v>9</v>
      </c>
      <c r="O86" s="35">
        <v>9</v>
      </c>
      <c r="P86" s="35">
        <v>9</v>
      </c>
      <c r="Q86" s="35">
        <v>9</v>
      </c>
      <c r="R86" s="35">
        <v>9</v>
      </c>
      <c r="S86" s="35">
        <v>9</v>
      </c>
      <c r="T86" s="35">
        <v>9</v>
      </c>
      <c r="U86" s="35">
        <v>9</v>
      </c>
      <c r="V86" s="35">
        <v>9</v>
      </c>
      <c r="W86" s="35">
        <v>9</v>
      </c>
      <c r="X86" s="35">
        <v>9</v>
      </c>
      <c r="Y86" s="35">
        <v>9</v>
      </c>
      <c r="Z86" s="35">
        <v>9</v>
      </c>
      <c r="AA86" s="35">
        <v>9</v>
      </c>
      <c r="AB86" s="35">
        <v>9</v>
      </c>
      <c r="AC86" s="35">
        <v>9</v>
      </c>
      <c r="AD86" s="35">
        <v>9</v>
      </c>
      <c r="AE86" s="35">
        <v>9</v>
      </c>
      <c r="AF86" s="35">
        <v>9</v>
      </c>
      <c r="AG86" s="35">
        <v>9</v>
      </c>
      <c r="AH86" s="35">
        <v>9</v>
      </c>
      <c r="AI86" s="35">
        <v>9</v>
      </c>
      <c r="AJ86" s="35">
        <v>9</v>
      </c>
      <c r="AK86" s="35">
        <v>9</v>
      </c>
      <c r="AL86" s="35">
        <v>9</v>
      </c>
      <c r="AM86" s="35">
        <v>9</v>
      </c>
      <c r="AN86" s="35">
        <v>9</v>
      </c>
      <c r="AO86" s="35">
        <v>9</v>
      </c>
      <c r="AP86" s="35">
        <v>9</v>
      </c>
      <c r="AQ86" s="35">
        <v>9</v>
      </c>
      <c r="AR86" s="35">
        <v>9</v>
      </c>
      <c r="AS86" s="35">
        <v>9</v>
      </c>
      <c r="AT86" s="35">
        <v>9</v>
      </c>
      <c r="AU86" s="35">
        <v>9</v>
      </c>
      <c r="AV86" s="35">
        <v>9</v>
      </c>
      <c r="AW86" s="35">
        <v>9</v>
      </c>
      <c r="AX86" s="35">
        <v>9</v>
      </c>
      <c r="AY86" s="35">
        <v>9</v>
      </c>
      <c r="AZ86" s="35">
        <v>9</v>
      </c>
      <c r="BA86" s="35">
        <v>9</v>
      </c>
      <c r="BB86" s="35">
        <v>9</v>
      </c>
      <c r="BC86" s="35">
        <v>9</v>
      </c>
      <c r="BD86" s="35">
        <v>9</v>
      </c>
      <c r="BE86" s="35">
        <v>9</v>
      </c>
      <c r="BF86" s="35">
        <v>9</v>
      </c>
      <c r="BG86" s="35">
        <v>9</v>
      </c>
      <c r="BH86" s="35">
        <v>9</v>
      </c>
      <c r="BI86" s="35">
        <v>9</v>
      </c>
      <c r="BJ86" s="35">
        <v>9</v>
      </c>
      <c r="BK86" s="35">
        <v>9</v>
      </c>
      <c r="BL86" s="35">
        <v>9</v>
      </c>
      <c r="BM86" s="35">
        <v>9</v>
      </c>
      <c r="BN86" s="35">
        <v>9</v>
      </c>
      <c r="BO86" s="35">
        <v>9</v>
      </c>
      <c r="BP86" s="35">
        <v>9</v>
      </c>
      <c r="BQ86" s="35">
        <v>9</v>
      </c>
      <c r="BR86" s="35">
        <v>9</v>
      </c>
      <c r="BS86" s="35">
        <v>9</v>
      </c>
      <c r="BT86" s="35">
        <v>9</v>
      </c>
      <c r="BU86" s="35">
        <v>9</v>
      </c>
      <c r="BV86" s="35">
        <v>9</v>
      </c>
      <c r="BW86" s="35">
        <v>9</v>
      </c>
      <c r="BX86" s="35">
        <v>9</v>
      </c>
      <c r="BY86" s="35">
        <v>9</v>
      </c>
      <c r="BZ86" s="35">
        <v>9</v>
      </c>
      <c r="CA86" s="35">
        <v>9</v>
      </c>
      <c r="CB86" s="35">
        <v>9</v>
      </c>
      <c r="CC86" s="35">
        <v>9</v>
      </c>
      <c r="CD86" s="35">
        <v>9</v>
      </c>
      <c r="CE86" s="35">
        <v>9</v>
      </c>
      <c r="CF86" s="35">
        <v>9</v>
      </c>
      <c r="CG86" s="35">
        <v>9</v>
      </c>
      <c r="CH86" s="35">
        <v>9</v>
      </c>
      <c r="CI86" s="35">
        <v>9</v>
      </c>
      <c r="CJ86" s="35">
        <v>9</v>
      </c>
      <c r="CK86" s="35">
        <v>9</v>
      </c>
      <c r="CL86" s="35">
        <v>9</v>
      </c>
      <c r="CM86" s="35">
        <v>9</v>
      </c>
      <c r="CN86" s="35">
        <v>9</v>
      </c>
      <c r="CO86" s="35">
        <v>9</v>
      </c>
      <c r="CP86" s="35">
        <v>9</v>
      </c>
      <c r="CQ86" s="35">
        <v>9</v>
      </c>
      <c r="CR86" s="35">
        <v>9</v>
      </c>
      <c r="CS86" s="35">
        <v>9</v>
      </c>
      <c r="CT86" s="35">
        <v>9</v>
      </c>
      <c r="CU86" s="35">
        <v>9</v>
      </c>
      <c r="CV86" s="35">
        <v>9</v>
      </c>
      <c r="CW86" s="35">
        <v>9</v>
      </c>
      <c r="CX86" s="35">
        <v>9</v>
      </c>
      <c r="CY86" s="35">
        <v>9</v>
      </c>
      <c r="CZ86" s="35">
        <v>9</v>
      </c>
    </row>
    <row r="87" spans="3:104" ht="15">
      <c r="C87" s="188"/>
      <c r="E87" s="34">
        <v>0</v>
      </c>
      <c r="F87" s="35">
        <v>0</v>
      </c>
      <c r="G87" s="35">
        <v>0</v>
      </c>
      <c r="H87" s="35">
        <v>0</v>
      </c>
      <c r="I87" s="35">
        <v>0</v>
      </c>
      <c r="J87" s="35">
        <v>0</v>
      </c>
      <c r="K87" s="35">
        <v>0</v>
      </c>
      <c r="L87" s="35">
        <v>0</v>
      </c>
      <c r="M87" s="35">
        <v>0</v>
      </c>
      <c r="N87" s="35">
        <v>0</v>
      </c>
      <c r="O87" s="35">
        <v>0</v>
      </c>
      <c r="P87" s="35">
        <v>0</v>
      </c>
      <c r="Q87" s="35">
        <v>0</v>
      </c>
      <c r="R87" s="35">
        <v>0</v>
      </c>
      <c r="S87" s="35">
        <v>0</v>
      </c>
      <c r="T87" s="35">
        <v>0</v>
      </c>
      <c r="U87" s="35">
        <v>0</v>
      </c>
      <c r="V87" s="35">
        <v>0</v>
      </c>
      <c r="W87" s="35">
        <v>0</v>
      </c>
      <c r="X87" s="35">
        <v>0</v>
      </c>
      <c r="Y87" s="35">
        <v>0</v>
      </c>
      <c r="Z87" s="35">
        <v>0</v>
      </c>
      <c r="AA87" s="35">
        <v>0</v>
      </c>
      <c r="AB87" s="35">
        <v>0</v>
      </c>
      <c r="AC87" s="35">
        <v>0</v>
      </c>
      <c r="AD87" s="35">
        <v>0</v>
      </c>
      <c r="AE87" s="35">
        <v>0</v>
      </c>
      <c r="AF87" s="35">
        <v>0</v>
      </c>
      <c r="AG87" s="35">
        <v>0</v>
      </c>
      <c r="AH87" s="35">
        <v>0</v>
      </c>
      <c r="AI87" s="35">
        <v>0</v>
      </c>
      <c r="AJ87" s="35">
        <v>0</v>
      </c>
      <c r="AK87" s="35">
        <v>0</v>
      </c>
      <c r="AL87" s="35">
        <v>0</v>
      </c>
      <c r="AM87" s="35">
        <v>0</v>
      </c>
      <c r="AN87" s="35">
        <v>0</v>
      </c>
      <c r="AO87" s="35">
        <v>0</v>
      </c>
      <c r="AP87" s="35">
        <v>0</v>
      </c>
      <c r="AQ87" s="35">
        <v>0</v>
      </c>
      <c r="AR87" s="35">
        <v>0</v>
      </c>
      <c r="AS87" s="35">
        <v>0</v>
      </c>
      <c r="AT87" s="35">
        <v>0</v>
      </c>
      <c r="AU87" s="35">
        <v>0</v>
      </c>
      <c r="AV87" s="35">
        <v>0</v>
      </c>
      <c r="AW87" s="35">
        <v>0</v>
      </c>
      <c r="AX87" s="35">
        <v>0</v>
      </c>
      <c r="AY87" s="35">
        <v>0</v>
      </c>
      <c r="AZ87" s="35">
        <v>0</v>
      </c>
      <c r="BA87" s="35">
        <v>0</v>
      </c>
      <c r="BB87" s="35">
        <v>0</v>
      </c>
      <c r="BC87" s="35">
        <v>0</v>
      </c>
      <c r="BD87" s="35">
        <v>0</v>
      </c>
      <c r="BE87" s="35">
        <v>0</v>
      </c>
      <c r="BF87" s="35">
        <v>0</v>
      </c>
      <c r="BG87" s="35">
        <v>0</v>
      </c>
      <c r="BH87" s="35">
        <v>0</v>
      </c>
      <c r="BI87" s="35">
        <v>0</v>
      </c>
      <c r="BJ87" s="35">
        <v>0</v>
      </c>
      <c r="BK87" s="35">
        <v>0</v>
      </c>
      <c r="BL87" s="35">
        <v>0</v>
      </c>
      <c r="BM87" s="35">
        <v>0</v>
      </c>
      <c r="BN87" s="35">
        <v>0</v>
      </c>
      <c r="BO87" s="35">
        <v>0</v>
      </c>
      <c r="BP87" s="35">
        <v>0</v>
      </c>
      <c r="BQ87" s="35">
        <v>0</v>
      </c>
      <c r="BR87" s="35">
        <v>0</v>
      </c>
      <c r="BS87" s="35">
        <v>0</v>
      </c>
      <c r="BT87" s="35">
        <v>0</v>
      </c>
      <c r="BU87" s="35">
        <v>0</v>
      </c>
      <c r="BV87" s="35">
        <v>0</v>
      </c>
      <c r="BW87" s="35">
        <v>0</v>
      </c>
      <c r="BX87" s="35">
        <v>0</v>
      </c>
      <c r="BY87" s="35">
        <v>0</v>
      </c>
      <c r="BZ87" s="35">
        <v>0</v>
      </c>
      <c r="CA87" s="35">
        <v>0</v>
      </c>
      <c r="CB87" s="35">
        <v>0</v>
      </c>
      <c r="CC87" s="35">
        <v>0</v>
      </c>
      <c r="CD87" s="35">
        <v>0</v>
      </c>
      <c r="CE87" s="35">
        <v>0</v>
      </c>
      <c r="CF87" s="35">
        <v>0</v>
      </c>
      <c r="CG87" s="35">
        <v>0</v>
      </c>
      <c r="CH87" s="35">
        <v>0</v>
      </c>
      <c r="CI87" s="35">
        <v>0</v>
      </c>
      <c r="CJ87" s="35">
        <v>0</v>
      </c>
      <c r="CK87" s="35">
        <v>0</v>
      </c>
      <c r="CL87" s="35">
        <v>0</v>
      </c>
      <c r="CM87" s="35">
        <v>0</v>
      </c>
      <c r="CN87" s="35">
        <v>0</v>
      </c>
      <c r="CO87" s="35">
        <v>0</v>
      </c>
      <c r="CP87" s="35">
        <v>0</v>
      </c>
      <c r="CQ87" s="35">
        <v>0</v>
      </c>
      <c r="CR87" s="35">
        <v>0</v>
      </c>
      <c r="CS87" s="35">
        <v>0</v>
      </c>
      <c r="CT87" s="35">
        <v>0</v>
      </c>
      <c r="CU87" s="35">
        <v>0</v>
      </c>
      <c r="CV87" s="35">
        <v>0</v>
      </c>
      <c r="CW87" s="35">
        <v>0</v>
      </c>
      <c r="CX87" s="35">
        <v>0</v>
      </c>
      <c r="CY87" s="35">
        <v>0</v>
      </c>
      <c r="CZ87" s="35">
        <v>0</v>
      </c>
    </row>
    <row r="88" spans="3:104" ht="15">
      <c r="C88" s="189"/>
      <c r="E88" s="36" t="s">
        <v>34</v>
      </c>
      <c r="F88" s="37" t="s">
        <v>34</v>
      </c>
      <c r="G88" s="37" t="s">
        <v>34</v>
      </c>
      <c r="H88" s="37" t="s">
        <v>34</v>
      </c>
      <c r="I88" s="37" t="s">
        <v>34</v>
      </c>
      <c r="J88" s="37" t="s">
        <v>34</v>
      </c>
      <c r="K88" s="37" t="s">
        <v>34</v>
      </c>
      <c r="L88" s="37" t="s">
        <v>34</v>
      </c>
      <c r="M88" s="37" t="s">
        <v>34</v>
      </c>
      <c r="N88" s="37" t="s">
        <v>34</v>
      </c>
      <c r="O88" s="37" t="s">
        <v>34</v>
      </c>
      <c r="P88" s="37" t="s">
        <v>34</v>
      </c>
      <c r="Q88" s="37" t="s">
        <v>34</v>
      </c>
      <c r="R88" s="37" t="s">
        <v>34</v>
      </c>
      <c r="S88" s="37" t="s">
        <v>34</v>
      </c>
      <c r="T88" s="37" t="s">
        <v>34</v>
      </c>
      <c r="U88" s="37" t="s">
        <v>34</v>
      </c>
      <c r="V88" s="37" t="s">
        <v>34</v>
      </c>
      <c r="W88" s="37" t="s">
        <v>34</v>
      </c>
      <c r="X88" s="37" t="s">
        <v>34</v>
      </c>
      <c r="Y88" s="37" t="s">
        <v>34</v>
      </c>
      <c r="Z88" s="37" t="s">
        <v>34</v>
      </c>
      <c r="AA88" s="37" t="s">
        <v>34</v>
      </c>
      <c r="AB88" s="37" t="s">
        <v>34</v>
      </c>
      <c r="AC88" s="37" t="s">
        <v>34</v>
      </c>
      <c r="AD88" s="37" t="s">
        <v>34</v>
      </c>
      <c r="AE88" s="37" t="s">
        <v>34</v>
      </c>
      <c r="AF88" s="37" t="s">
        <v>34</v>
      </c>
      <c r="AG88" s="37" t="s">
        <v>34</v>
      </c>
      <c r="AH88" s="37" t="s">
        <v>34</v>
      </c>
      <c r="AI88" s="37" t="s">
        <v>34</v>
      </c>
      <c r="AJ88" s="37" t="s">
        <v>34</v>
      </c>
      <c r="AK88" s="37" t="s">
        <v>34</v>
      </c>
      <c r="AL88" s="37" t="s">
        <v>34</v>
      </c>
      <c r="AM88" s="37" t="s">
        <v>34</v>
      </c>
      <c r="AN88" s="37" t="s">
        <v>34</v>
      </c>
      <c r="AO88" s="37" t="s">
        <v>34</v>
      </c>
      <c r="AP88" s="37" t="s">
        <v>34</v>
      </c>
      <c r="AQ88" s="37" t="s">
        <v>34</v>
      </c>
      <c r="AR88" s="37" t="s">
        <v>34</v>
      </c>
      <c r="AS88" s="37" t="s">
        <v>34</v>
      </c>
      <c r="AT88" s="37" t="s">
        <v>34</v>
      </c>
      <c r="AU88" s="37" t="s">
        <v>34</v>
      </c>
      <c r="AV88" s="37" t="s">
        <v>34</v>
      </c>
      <c r="AW88" s="37" t="s">
        <v>34</v>
      </c>
      <c r="AX88" s="37" t="s">
        <v>34</v>
      </c>
      <c r="AY88" s="37" t="s">
        <v>34</v>
      </c>
      <c r="AZ88" s="37" t="s">
        <v>34</v>
      </c>
      <c r="BA88" s="37" t="s">
        <v>34</v>
      </c>
      <c r="BB88" s="37" t="s">
        <v>34</v>
      </c>
      <c r="BC88" s="37" t="s">
        <v>34</v>
      </c>
      <c r="BD88" s="37" t="s">
        <v>34</v>
      </c>
      <c r="BE88" s="37" t="s">
        <v>34</v>
      </c>
      <c r="BF88" s="37" t="s">
        <v>34</v>
      </c>
      <c r="BG88" s="37" t="s">
        <v>34</v>
      </c>
      <c r="BH88" s="37" t="s">
        <v>34</v>
      </c>
      <c r="BI88" s="37" t="s">
        <v>34</v>
      </c>
      <c r="BJ88" s="37" t="s">
        <v>34</v>
      </c>
      <c r="BK88" s="37" t="s">
        <v>34</v>
      </c>
      <c r="BL88" s="37" t="s">
        <v>34</v>
      </c>
      <c r="BM88" s="37" t="s">
        <v>34</v>
      </c>
      <c r="BN88" s="37" t="s">
        <v>34</v>
      </c>
      <c r="BO88" s="37" t="s">
        <v>34</v>
      </c>
      <c r="BP88" s="37" t="s">
        <v>34</v>
      </c>
      <c r="BQ88" s="37" t="s">
        <v>34</v>
      </c>
      <c r="BR88" s="37" t="s">
        <v>34</v>
      </c>
      <c r="BS88" s="37" t="s">
        <v>34</v>
      </c>
      <c r="BT88" s="37" t="s">
        <v>34</v>
      </c>
      <c r="BU88" s="37" t="s">
        <v>34</v>
      </c>
      <c r="BV88" s="37" t="s">
        <v>34</v>
      </c>
      <c r="BW88" s="37" t="s">
        <v>34</v>
      </c>
      <c r="BX88" s="37" t="s">
        <v>34</v>
      </c>
      <c r="BY88" s="37" t="s">
        <v>34</v>
      </c>
      <c r="BZ88" s="37" t="s">
        <v>34</v>
      </c>
      <c r="CA88" s="37" t="s">
        <v>34</v>
      </c>
      <c r="CB88" s="37" t="s">
        <v>34</v>
      </c>
      <c r="CC88" s="37" t="s">
        <v>34</v>
      </c>
      <c r="CD88" s="37" t="s">
        <v>34</v>
      </c>
      <c r="CE88" s="37" t="s">
        <v>34</v>
      </c>
      <c r="CF88" s="37" t="s">
        <v>34</v>
      </c>
      <c r="CG88" s="37" t="s">
        <v>34</v>
      </c>
      <c r="CH88" s="37" t="s">
        <v>34</v>
      </c>
      <c r="CI88" s="37" t="s">
        <v>34</v>
      </c>
      <c r="CJ88" s="37" t="s">
        <v>34</v>
      </c>
      <c r="CK88" s="37" t="s">
        <v>34</v>
      </c>
      <c r="CL88" s="37" t="s">
        <v>34</v>
      </c>
      <c r="CM88" s="37" t="s">
        <v>34</v>
      </c>
      <c r="CN88" s="37" t="s">
        <v>34</v>
      </c>
      <c r="CO88" s="37" t="s">
        <v>34</v>
      </c>
      <c r="CP88" s="37" t="s">
        <v>34</v>
      </c>
      <c r="CQ88" s="37" t="s">
        <v>34</v>
      </c>
      <c r="CR88" s="37" t="s">
        <v>34</v>
      </c>
      <c r="CS88" s="37" t="s">
        <v>34</v>
      </c>
      <c r="CT88" s="37" t="s">
        <v>34</v>
      </c>
      <c r="CU88" s="37" t="s">
        <v>34</v>
      </c>
      <c r="CV88" s="37" t="s">
        <v>34</v>
      </c>
      <c r="CW88" s="37" t="s">
        <v>34</v>
      </c>
      <c r="CX88" s="37" t="s">
        <v>34</v>
      </c>
      <c r="CY88" s="37" t="s">
        <v>34</v>
      </c>
      <c r="CZ88" s="37" t="s">
        <v>34</v>
      </c>
    </row>
  </sheetData>
  <sheetProtection/>
  <mergeCells count="9">
    <mergeCell ref="C83:C88"/>
    <mergeCell ref="A2:C7"/>
    <mergeCell ref="D2:D7"/>
    <mergeCell ref="G2:H2"/>
    <mergeCell ref="G5:H5"/>
    <mergeCell ref="G6:H6"/>
    <mergeCell ref="G7:H7"/>
    <mergeCell ref="G3:H3"/>
    <mergeCell ref="G4:H4"/>
  </mergeCells>
  <conditionalFormatting sqref="C11:CZ70">
    <cfRule type="expression" priority="4" dxfId="15" stopIfTrue="1">
      <formula>MOD(ROW()-1,2)</formula>
    </cfRule>
  </conditionalFormatting>
  <dataValidations count="1">
    <dataValidation errorStyle="information" type="list" allowBlank="1" showDropDown="1" showInputMessage="1" showErrorMessage="1" errorTitle="Attention" error="Vérifier le code saisi." sqref="E11:CZ70">
      <formula1>$I$2:$I$7</formula1>
    </dataValidation>
  </dataValidation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G23"/>
  <sheetViews>
    <sheetView zoomScalePageLayoutView="0" workbookViewId="0" topLeftCell="A1">
      <selection activeCell="A2" sqref="A2:G5"/>
    </sheetView>
  </sheetViews>
  <sheetFormatPr defaultColWidth="11.421875" defaultRowHeight="12.75"/>
  <cols>
    <col min="4" max="7" width="15.140625" style="0" customWidth="1"/>
  </cols>
  <sheetData>
    <row r="1" ht="13.5" thickBot="1"/>
    <row r="2" spans="1:7" ht="12.75" customHeight="1">
      <c r="A2" s="196" t="str">
        <f>'Saisie résul'!A2:C7</f>
        <v>Mai 2013 - CM2 - xxxxxxxxxtoto</v>
      </c>
      <c r="B2" s="197"/>
      <c r="C2" s="197"/>
      <c r="D2" s="197"/>
      <c r="E2" s="197"/>
      <c r="F2" s="197"/>
      <c r="G2" s="198"/>
    </row>
    <row r="3" spans="1:7" ht="12.75" customHeight="1">
      <c r="A3" s="199"/>
      <c r="B3" s="200"/>
      <c r="C3" s="200"/>
      <c r="D3" s="200"/>
      <c r="E3" s="200"/>
      <c r="F3" s="200"/>
      <c r="G3" s="201"/>
    </row>
    <row r="4" spans="1:7" ht="12.75" customHeight="1">
      <c r="A4" s="199"/>
      <c r="B4" s="200"/>
      <c r="C4" s="200"/>
      <c r="D4" s="200"/>
      <c r="E4" s="200"/>
      <c r="F4" s="200"/>
      <c r="G4" s="201"/>
    </row>
    <row r="5" spans="1:7" ht="12.75" customHeight="1" thickBot="1">
      <c r="A5" s="202"/>
      <c r="B5" s="203"/>
      <c r="C5" s="203"/>
      <c r="D5" s="203"/>
      <c r="E5" s="203"/>
      <c r="F5" s="203"/>
      <c r="G5" s="204"/>
    </row>
    <row r="6" spans="1:7" ht="12.75">
      <c r="A6" s="103"/>
      <c r="B6" s="103"/>
      <c r="C6" s="103"/>
      <c r="D6" s="103"/>
      <c r="E6" s="103"/>
      <c r="F6" s="104"/>
      <c r="G6" s="104"/>
    </row>
    <row r="7" spans="1:7" ht="12.75">
      <c r="A7" s="103"/>
      <c r="B7" s="103"/>
      <c r="C7" s="103"/>
      <c r="D7" s="103"/>
      <c r="E7" s="103"/>
      <c r="F7" s="104"/>
      <c r="G7" s="104"/>
    </row>
    <row r="8" spans="1:7" ht="29.25" customHeight="1">
      <c r="A8" s="205" t="s">
        <v>58</v>
      </c>
      <c r="B8" s="206" t="s">
        <v>59</v>
      </c>
      <c r="C8" s="206"/>
      <c r="D8" s="105" t="s">
        <v>60</v>
      </c>
      <c r="E8" s="106" t="s">
        <v>61</v>
      </c>
      <c r="F8" s="106" t="s">
        <v>62</v>
      </c>
      <c r="G8" s="106" t="s">
        <v>63</v>
      </c>
    </row>
    <row r="9" spans="1:7" ht="29.25" customHeight="1">
      <c r="A9" s="205"/>
      <c r="B9" s="206" t="s">
        <v>64</v>
      </c>
      <c r="C9" s="206"/>
      <c r="D9" s="112" t="str">
        <f>+'Saisie résul'!$DC74</f>
        <v>de 0 à 16</v>
      </c>
      <c r="E9" s="112" t="str">
        <f>+'Saisie résul'!$DC75</f>
        <v>de 17 à 27</v>
      </c>
      <c r="F9" s="112" t="str">
        <f>+'Saisie résul'!$DC76</f>
        <v>de 28 à 38</v>
      </c>
      <c r="G9" s="112" t="str">
        <f>+'Saisie résul'!$DC77</f>
        <v>de 39 à 60</v>
      </c>
    </row>
    <row r="10" spans="1:7" ht="29.25" customHeight="1">
      <c r="A10" s="205"/>
      <c r="B10" s="206" t="s">
        <v>65</v>
      </c>
      <c r="C10" s="206"/>
      <c r="D10" s="107">
        <f>'Saisie résul'!DD74</f>
        <v>0</v>
      </c>
      <c r="E10" s="107">
        <f>'Saisie résul'!DD75</f>
        <v>0</v>
      </c>
      <c r="F10" s="113">
        <f>'Saisie résul'!DD76</f>
        <v>1</v>
      </c>
      <c r="G10" s="107">
        <f>'Saisie résul'!DD77</f>
        <v>1</v>
      </c>
    </row>
    <row r="11" spans="1:7" ht="29.25" customHeight="1">
      <c r="A11" s="205"/>
      <c r="B11" s="206" t="s">
        <v>66</v>
      </c>
      <c r="C11" s="206"/>
      <c r="D11" s="108">
        <f>'Saisie résul'!DE74</f>
        <v>0</v>
      </c>
      <c r="E11" s="108">
        <f>'Saisie résul'!DE75</f>
        <v>0</v>
      </c>
      <c r="F11" s="108">
        <f>'Saisie résul'!DE76</f>
        <v>0.5</v>
      </c>
      <c r="G11" s="108">
        <f>'Saisie résul'!DE77</f>
        <v>0.5</v>
      </c>
    </row>
    <row r="12" spans="1:7" ht="29.25" customHeight="1">
      <c r="A12" s="205"/>
      <c r="B12" s="207"/>
      <c r="C12" s="207"/>
      <c r="D12" s="109"/>
      <c r="E12" s="110"/>
      <c r="F12" s="110"/>
      <c r="G12" s="111"/>
    </row>
    <row r="13" spans="1:7" ht="29.25" customHeight="1">
      <c r="A13" s="205"/>
      <c r="B13" s="206" t="s">
        <v>67</v>
      </c>
      <c r="C13" s="206"/>
      <c r="D13" s="195">
        <f>'Saisie résul'!DD73</f>
        <v>39</v>
      </c>
      <c r="E13" s="195"/>
      <c r="F13" s="195"/>
      <c r="G13" s="195"/>
    </row>
    <row r="14" spans="1:7" ht="29.25" customHeight="1">
      <c r="A14" s="103"/>
      <c r="B14" s="103"/>
      <c r="C14" s="103"/>
      <c r="D14" s="104"/>
      <c r="E14" s="104"/>
      <c r="F14" s="104"/>
      <c r="G14" s="104"/>
    </row>
    <row r="15" spans="1:7" ht="29.25" customHeight="1">
      <c r="A15" s="103"/>
      <c r="B15" s="103"/>
      <c r="C15" s="103"/>
      <c r="D15" s="104"/>
      <c r="E15" s="104"/>
      <c r="F15" s="104"/>
      <c r="G15" s="104"/>
    </row>
    <row r="16" spans="1:7" ht="29.25" customHeight="1">
      <c r="A16" s="205" t="s">
        <v>68</v>
      </c>
      <c r="B16" s="206" t="s">
        <v>59</v>
      </c>
      <c r="C16" s="206"/>
      <c r="D16" s="105" t="s">
        <v>60</v>
      </c>
      <c r="E16" s="106" t="s">
        <v>61</v>
      </c>
      <c r="F16" s="106" t="s">
        <v>62</v>
      </c>
      <c r="G16" s="106" t="s">
        <v>63</v>
      </c>
    </row>
    <row r="17" spans="1:7" ht="29.25" customHeight="1">
      <c r="A17" s="205"/>
      <c r="B17" s="206" t="s">
        <v>64</v>
      </c>
      <c r="C17" s="206"/>
      <c r="D17" s="112" t="str">
        <f>+'Saisie résul'!$DF74</f>
        <v>de 0 à 11</v>
      </c>
      <c r="E17" s="112" t="str">
        <f>+'Saisie résul'!$DF75</f>
        <v>de 12 à 18</v>
      </c>
      <c r="F17" s="112" t="str">
        <f>+'Saisie résul'!$DF76</f>
        <v>de 19 à 26</v>
      </c>
      <c r="G17" s="112" t="str">
        <f>+'Saisie résul'!$DF77</f>
        <v>de 27 à 40</v>
      </c>
    </row>
    <row r="18" spans="1:7" ht="29.25" customHeight="1">
      <c r="A18" s="205"/>
      <c r="B18" s="206" t="s">
        <v>65</v>
      </c>
      <c r="C18" s="206"/>
      <c r="D18" s="107">
        <f>'Saisie résul'!DG74</f>
        <v>0</v>
      </c>
      <c r="E18" s="107">
        <f>'Saisie résul'!DG75</f>
        <v>1</v>
      </c>
      <c r="F18" s="107">
        <f>'Saisie résul'!DG76</f>
        <v>1</v>
      </c>
      <c r="G18" s="107">
        <f>'Saisie résul'!DG77</f>
        <v>0</v>
      </c>
    </row>
    <row r="19" spans="1:7" ht="29.25" customHeight="1">
      <c r="A19" s="205"/>
      <c r="B19" s="206" t="s">
        <v>66</v>
      </c>
      <c r="C19" s="206"/>
      <c r="D19" s="108">
        <f>'Saisie résul'!DH74</f>
        <v>0</v>
      </c>
      <c r="E19" s="108">
        <f>'Saisie résul'!DH75</f>
        <v>0.5</v>
      </c>
      <c r="F19" s="108">
        <f>'Saisie résul'!DH76</f>
        <v>0.5</v>
      </c>
      <c r="G19" s="108">
        <f>'Saisie résul'!DH77</f>
        <v>0</v>
      </c>
    </row>
    <row r="20" spans="1:7" ht="29.25" customHeight="1">
      <c r="A20" s="205"/>
      <c r="B20" s="207"/>
      <c r="C20" s="207"/>
      <c r="D20" s="207"/>
      <c r="E20" s="207"/>
      <c r="F20" s="207"/>
      <c r="G20" s="207"/>
    </row>
    <row r="21" spans="1:7" ht="29.25" customHeight="1">
      <c r="A21" s="205"/>
      <c r="B21" s="206" t="s">
        <v>67</v>
      </c>
      <c r="C21" s="206"/>
      <c r="D21" s="195">
        <f>'Saisie résul'!DG73</f>
        <v>20</v>
      </c>
      <c r="E21" s="195"/>
      <c r="F21" s="195"/>
      <c r="G21" s="195"/>
    </row>
    <row r="23" ht="12.75">
      <c r="G23" s="114" t="s">
        <v>165</v>
      </c>
    </row>
  </sheetData>
  <sheetProtection/>
  <mergeCells count="17">
    <mergeCell ref="A8:A13"/>
    <mergeCell ref="B8:C8"/>
    <mergeCell ref="B9:C9"/>
    <mergeCell ref="B10:C10"/>
    <mergeCell ref="B11:C11"/>
    <mergeCell ref="B12:C12"/>
    <mergeCell ref="B13:C13"/>
    <mergeCell ref="D13:G13"/>
    <mergeCell ref="A2:G5"/>
    <mergeCell ref="A16:A21"/>
    <mergeCell ref="B16:C16"/>
    <mergeCell ref="B17:C17"/>
    <mergeCell ref="B18:C18"/>
    <mergeCell ref="B19:C19"/>
    <mergeCell ref="B20:G20"/>
    <mergeCell ref="B21:C21"/>
    <mergeCell ref="D21:G21"/>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92" r:id="rId1"/>
  <headerFooter>
    <oddFooter>&amp;R&amp;A
JCR - eppee.ouvaton.org
Epinay 2013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4:N65"/>
  <sheetViews>
    <sheetView zoomScalePageLayoutView="0" workbookViewId="0" topLeftCell="A1">
      <selection activeCell="C24" sqref="C24:C29"/>
    </sheetView>
  </sheetViews>
  <sheetFormatPr defaultColWidth="11.421875" defaultRowHeight="13.5" customHeight="1"/>
  <cols>
    <col min="1" max="1" width="17.140625" style="1" customWidth="1"/>
    <col min="2" max="2" width="7.00390625" style="1" customWidth="1"/>
    <col min="3" max="3" width="94.8515625" style="0" customWidth="1"/>
    <col min="4" max="4" width="7.00390625" style="83" customWidth="1"/>
    <col min="5" max="6" width="4.57421875" style="42" customWidth="1"/>
    <col min="7" max="10" width="4.57421875" style="0" customWidth="1"/>
    <col min="11" max="11" width="9.57421875" style="41" customWidth="1"/>
  </cols>
  <sheetData>
    <row r="3" ht="13.5" customHeight="1" thickBot="1"/>
    <row r="4" spans="1:13" ht="51" customHeight="1" thickBot="1">
      <c r="A4" s="233" t="str">
        <f>'Saisie résul'!A2</f>
        <v>Mai 2013 - CM2 - xxxxxxxxxtoto</v>
      </c>
      <c r="B4" s="234"/>
      <c r="C4" s="235"/>
      <c r="D4" s="43" t="s">
        <v>43</v>
      </c>
      <c r="E4" s="48" t="s">
        <v>51</v>
      </c>
      <c r="F4" s="49" t="s">
        <v>50</v>
      </c>
      <c r="G4" s="48" t="s">
        <v>52</v>
      </c>
      <c r="H4" s="48" t="s">
        <v>144</v>
      </c>
      <c r="I4" s="130" t="s">
        <v>53</v>
      </c>
      <c r="J4" s="131" t="s">
        <v>54</v>
      </c>
      <c r="K4" s="50" t="s">
        <v>55</v>
      </c>
      <c r="L4" s="222" t="s">
        <v>57</v>
      </c>
      <c r="M4" s="223"/>
    </row>
    <row r="5" spans="1:13" ht="22.5" customHeight="1">
      <c r="A5" s="224" t="s">
        <v>1</v>
      </c>
      <c r="B5" s="225"/>
      <c r="C5" s="236" t="s">
        <v>0</v>
      </c>
      <c r="D5" s="158">
        <v>7</v>
      </c>
      <c r="E5" s="51">
        <f aca="true" t="shared" si="0" ref="E5:E37">HLOOKUP(D5,RESULTATS,7)</f>
        <v>2</v>
      </c>
      <c r="F5" s="52">
        <f aca="true" t="shared" si="1" ref="F5:F34">HLOOKUP(D5,RESULTATS,6)</f>
        <v>0</v>
      </c>
      <c r="G5" s="53">
        <f aca="true" t="shared" si="2" ref="G5:G34">HLOOKUP(D5,RESULTATS,2)</f>
        <v>0</v>
      </c>
      <c r="H5" s="53">
        <f>HLOOKUP(D5,RESULTATS,5)</f>
        <v>0</v>
      </c>
      <c r="I5" s="57">
        <f aca="true" t="shared" si="3" ref="I5:I21">HLOOKUP(D5,RESULTATS,3)</f>
        <v>1</v>
      </c>
      <c r="J5" s="57">
        <f aca="true" t="shared" si="4" ref="J5:J21">HLOOKUP(D5,RESULTATS,4)</f>
        <v>1</v>
      </c>
      <c r="K5" s="69">
        <f>G5/E5</f>
        <v>0</v>
      </c>
      <c r="L5" s="249">
        <f>SUM(G5:G6)/SUM(E5:E6)</f>
        <v>0.3333333333333333</v>
      </c>
      <c r="M5" s="230">
        <f>SUM(G5:G19)/SUM(E5:E19)</f>
        <v>0.75</v>
      </c>
    </row>
    <row r="6" spans="1:13" ht="22.5" customHeight="1">
      <c r="A6" s="226"/>
      <c r="B6" s="227"/>
      <c r="C6" s="213"/>
      <c r="D6" s="157">
        <v>49</v>
      </c>
      <c r="E6" s="55">
        <f t="shared" si="0"/>
        <v>1</v>
      </c>
      <c r="F6" s="56">
        <f t="shared" si="1"/>
        <v>1</v>
      </c>
      <c r="G6" s="57">
        <f t="shared" si="2"/>
        <v>1</v>
      </c>
      <c r="H6" s="57">
        <f aca="true" t="shared" si="5" ref="H6:H64">HLOOKUP(D6,RESULTATS,5)</f>
        <v>0</v>
      </c>
      <c r="I6" s="57">
        <f t="shared" si="3"/>
        <v>0</v>
      </c>
      <c r="J6" s="57">
        <f t="shared" si="4"/>
        <v>0</v>
      </c>
      <c r="K6" s="70">
        <f aca="true" t="shared" si="6" ref="K6:K64">G6/E6</f>
        <v>1</v>
      </c>
      <c r="L6" s="211"/>
      <c r="M6" s="231"/>
    </row>
    <row r="7" spans="1:13" ht="22.5" customHeight="1">
      <c r="A7" s="226"/>
      <c r="B7" s="227"/>
      <c r="C7" s="213" t="s">
        <v>2</v>
      </c>
      <c r="D7" s="159">
        <v>8</v>
      </c>
      <c r="E7" s="55">
        <f t="shared" si="0"/>
        <v>2</v>
      </c>
      <c r="F7" s="56">
        <f t="shared" si="1"/>
        <v>0</v>
      </c>
      <c r="G7" s="57">
        <f t="shared" si="2"/>
        <v>1</v>
      </c>
      <c r="H7" s="57">
        <f t="shared" si="5"/>
        <v>1</v>
      </c>
      <c r="I7" s="57">
        <f t="shared" si="3"/>
        <v>0</v>
      </c>
      <c r="J7" s="57">
        <f t="shared" si="4"/>
        <v>0</v>
      </c>
      <c r="K7" s="70">
        <f t="shared" si="6"/>
        <v>0.5</v>
      </c>
      <c r="L7" s="212">
        <f>SUM(G7:G15)/SUM(E7:E15)</f>
        <v>0.7777777777777778</v>
      </c>
      <c r="M7" s="231"/>
    </row>
    <row r="8" spans="1:13" ht="22.5" customHeight="1">
      <c r="A8" s="226"/>
      <c r="B8" s="227"/>
      <c r="C8" s="213"/>
      <c r="D8" s="157">
        <v>9</v>
      </c>
      <c r="E8" s="55">
        <f t="shared" si="0"/>
        <v>2</v>
      </c>
      <c r="F8" s="56">
        <f t="shared" si="1"/>
        <v>0</v>
      </c>
      <c r="G8" s="57">
        <f t="shared" si="2"/>
        <v>2</v>
      </c>
      <c r="H8" s="57">
        <f t="shared" si="5"/>
        <v>0</v>
      </c>
      <c r="I8" s="57">
        <f t="shared" si="3"/>
        <v>0</v>
      </c>
      <c r="J8" s="57">
        <f t="shared" si="4"/>
        <v>0</v>
      </c>
      <c r="K8" s="70">
        <f t="shared" si="6"/>
        <v>1</v>
      </c>
      <c r="L8" s="212"/>
      <c r="M8" s="231"/>
    </row>
    <row r="9" spans="1:13" ht="22.5" customHeight="1">
      <c r="A9" s="226"/>
      <c r="B9" s="227"/>
      <c r="C9" s="213"/>
      <c r="D9" s="157">
        <v>10</v>
      </c>
      <c r="E9" s="55">
        <f t="shared" si="0"/>
        <v>2</v>
      </c>
      <c r="F9" s="56">
        <f t="shared" si="1"/>
        <v>0</v>
      </c>
      <c r="G9" s="57">
        <f t="shared" si="2"/>
        <v>2</v>
      </c>
      <c r="H9" s="57">
        <f t="shared" si="5"/>
        <v>0</v>
      </c>
      <c r="I9" s="57">
        <f t="shared" si="3"/>
        <v>0</v>
      </c>
      <c r="J9" s="57">
        <f t="shared" si="4"/>
        <v>0</v>
      </c>
      <c r="K9" s="70">
        <f t="shared" si="6"/>
        <v>1</v>
      </c>
      <c r="L9" s="212"/>
      <c r="M9" s="231"/>
    </row>
    <row r="10" spans="1:13" ht="22.5" customHeight="1">
      <c r="A10" s="226"/>
      <c r="B10" s="227"/>
      <c r="C10" s="213"/>
      <c r="D10" s="157">
        <v>12</v>
      </c>
      <c r="E10" s="55">
        <f t="shared" si="0"/>
        <v>2</v>
      </c>
      <c r="F10" s="56">
        <f t="shared" si="1"/>
        <v>0</v>
      </c>
      <c r="G10" s="57">
        <f t="shared" si="2"/>
        <v>2</v>
      </c>
      <c r="H10" s="57">
        <f t="shared" si="5"/>
        <v>0</v>
      </c>
      <c r="I10" s="57">
        <f t="shared" si="3"/>
        <v>0</v>
      </c>
      <c r="J10" s="57">
        <f t="shared" si="4"/>
        <v>0</v>
      </c>
      <c r="K10" s="70">
        <f t="shared" si="6"/>
        <v>1</v>
      </c>
      <c r="L10" s="212"/>
      <c r="M10" s="231"/>
    </row>
    <row r="11" spans="1:13" ht="22.5" customHeight="1">
      <c r="A11" s="226"/>
      <c r="B11" s="227"/>
      <c r="C11" s="213"/>
      <c r="D11" s="157">
        <v>31</v>
      </c>
      <c r="E11" s="55">
        <f t="shared" si="0"/>
        <v>2</v>
      </c>
      <c r="F11" s="56">
        <f t="shared" si="1"/>
        <v>0</v>
      </c>
      <c r="G11" s="57">
        <f t="shared" si="2"/>
        <v>2</v>
      </c>
      <c r="H11" s="57">
        <f t="shared" si="5"/>
        <v>0</v>
      </c>
      <c r="I11" s="57">
        <f t="shared" si="3"/>
        <v>0</v>
      </c>
      <c r="J11" s="57">
        <f t="shared" si="4"/>
        <v>0</v>
      </c>
      <c r="K11" s="70">
        <f t="shared" si="6"/>
        <v>1</v>
      </c>
      <c r="L11" s="212"/>
      <c r="M11" s="231"/>
    </row>
    <row r="12" spans="1:13" ht="22.5" customHeight="1">
      <c r="A12" s="226"/>
      <c r="B12" s="227"/>
      <c r="C12" s="213"/>
      <c r="D12" s="157">
        <v>32</v>
      </c>
      <c r="E12" s="55">
        <f t="shared" si="0"/>
        <v>2</v>
      </c>
      <c r="F12" s="56">
        <f t="shared" si="1"/>
        <v>0</v>
      </c>
      <c r="G12" s="57">
        <f t="shared" si="2"/>
        <v>1</v>
      </c>
      <c r="H12" s="57">
        <f t="shared" si="5"/>
        <v>0</v>
      </c>
      <c r="I12" s="57">
        <f t="shared" si="3"/>
        <v>0</v>
      </c>
      <c r="J12" s="57">
        <f t="shared" si="4"/>
        <v>1</v>
      </c>
      <c r="K12" s="70">
        <f t="shared" si="6"/>
        <v>0.5</v>
      </c>
      <c r="L12" s="212"/>
      <c r="M12" s="231"/>
    </row>
    <row r="13" spans="1:13" ht="22.5" customHeight="1">
      <c r="A13" s="226"/>
      <c r="B13" s="227"/>
      <c r="C13" s="213"/>
      <c r="D13" s="157">
        <v>35</v>
      </c>
      <c r="E13" s="55">
        <f t="shared" si="0"/>
        <v>2</v>
      </c>
      <c r="F13" s="56">
        <f t="shared" si="1"/>
        <v>0</v>
      </c>
      <c r="G13" s="57">
        <f t="shared" si="2"/>
        <v>1</v>
      </c>
      <c r="H13" s="57">
        <f t="shared" si="5"/>
        <v>1</v>
      </c>
      <c r="I13" s="57">
        <f t="shared" si="3"/>
        <v>0</v>
      </c>
      <c r="J13" s="57">
        <f t="shared" si="4"/>
        <v>0</v>
      </c>
      <c r="K13" s="70">
        <f t="shared" si="6"/>
        <v>0.5</v>
      </c>
      <c r="L13" s="212"/>
      <c r="M13" s="231"/>
    </row>
    <row r="14" spans="1:13" ht="22.5" customHeight="1">
      <c r="A14" s="226"/>
      <c r="B14" s="227"/>
      <c r="C14" s="213"/>
      <c r="D14" s="157">
        <v>50</v>
      </c>
      <c r="E14" s="55">
        <f t="shared" si="0"/>
        <v>2</v>
      </c>
      <c r="F14" s="56">
        <f>HLOOKUP(D14,RESULTATS,6)</f>
        <v>0</v>
      </c>
      <c r="G14" s="57">
        <f>HLOOKUP(D14,RESULTATS,2)</f>
        <v>1</v>
      </c>
      <c r="H14" s="57">
        <f t="shared" si="5"/>
        <v>0</v>
      </c>
      <c r="I14" s="57">
        <f t="shared" si="3"/>
        <v>0</v>
      </c>
      <c r="J14" s="57">
        <f t="shared" si="4"/>
        <v>1</v>
      </c>
      <c r="K14" s="70">
        <f>G14/E14</f>
        <v>0.5</v>
      </c>
      <c r="L14" s="212"/>
      <c r="M14" s="231"/>
    </row>
    <row r="15" spans="1:13" ht="22.5" customHeight="1">
      <c r="A15" s="226"/>
      <c r="B15" s="227"/>
      <c r="C15" s="213"/>
      <c r="D15" s="157">
        <v>51</v>
      </c>
      <c r="E15" s="56">
        <f t="shared" si="0"/>
        <v>2</v>
      </c>
      <c r="F15" s="56">
        <f t="shared" si="1"/>
        <v>0</v>
      </c>
      <c r="G15" s="57">
        <f t="shared" si="2"/>
        <v>2</v>
      </c>
      <c r="H15" s="57">
        <f t="shared" si="5"/>
        <v>0</v>
      </c>
      <c r="I15" s="57">
        <f t="shared" si="3"/>
        <v>0</v>
      </c>
      <c r="J15" s="57">
        <f t="shared" si="4"/>
        <v>0</v>
      </c>
      <c r="K15" s="70">
        <f t="shared" si="6"/>
        <v>1</v>
      </c>
      <c r="L15" s="212"/>
      <c r="M15" s="231"/>
    </row>
    <row r="16" spans="1:13" ht="22.5" customHeight="1">
      <c r="A16" s="226"/>
      <c r="B16" s="227"/>
      <c r="C16" s="209" t="s">
        <v>3</v>
      </c>
      <c r="D16" s="156">
        <v>11</v>
      </c>
      <c r="E16" s="55">
        <f t="shared" si="0"/>
        <v>2</v>
      </c>
      <c r="F16" s="56">
        <f t="shared" si="1"/>
        <v>0</v>
      </c>
      <c r="G16" s="57">
        <f t="shared" si="2"/>
        <v>2</v>
      </c>
      <c r="H16" s="57">
        <f t="shared" si="5"/>
        <v>0</v>
      </c>
      <c r="I16" s="57">
        <f t="shared" si="3"/>
        <v>0</v>
      </c>
      <c r="J16" s="57">
        <f t="shared" si="4"/>
        <v>0</v>
      </c>
      <c r="K16" s="70">
        <f t="shared" si="6"/>
        <v>1</v>
      </c>
      <c r="L16" s="212">
        <f>SUM(G16:G19)/SUM(E16:E19)</f>
        <v>0.8571428571428571</v>
      </c>
      <c r="M16" s="231"/>
    </row>
    <row r="17" spans="1:13" ht="22.5" customHeight="1">
      <c r="A17" s="226"/>
      <c r="B17" s="227"/>
      <c r="C17" s="213"/>
      <c r="D17" s="157">
        <v>13</v>
      </c>
      <c r="E17" s="55">
        <f t="shared" si="0"/>
        <v>2</v>
      </c>
      <c r="F17" s="56">
        <f t="shared" si="1"/>
        <v>0</v>
      </c>
      <c r="G17" s="57">
        <f t="shared" si="2"/>
        <v>2</v>
      </c>
      <c r="H17" s="57">
        <f t="shared" si="5"/>
        <v>0</v>
      </c>
      <c r="I17" s="57">
        <f t="shared" si="3"/>
        <v>0</v>
      </c>
      <c r="J17" s="57">
        <f t="shared" si="4"/>
        <v>0</v>
      </c>
      <c r="K17" s="70">
        <f t="shared" si="6"/>
        <v>1</v>
      </c>
      <c r="L17" s="212"/>
      <c r="M17" s="231"/>
    </row>
    <row r="18" spans="1:13" ht="22.5" customHeight="1">
      <c r="A18" s="226"/>
      <c r="B18" s="227"/>
      <c r="C18" s="213"/>
      <c r="D18" s="157">
        <v>33</v>
      </c>
      <c r="E18" s="55">
        <f t="shared" si="0"/>
        <v>1</v>
      </c>
      <c r="F18" s="56">
        <f t="shared" si="1"/>
        <v>1</v>
      </c>
      <c r="G18" s="57">
        <f t="shared" si="2"/>
        <v>1</v>
      </c>
      <c r="H18" s="57">
        <f t="shared" si="5"/>
        <v>0</v>
      </c>
      <c r="I18" s="57">
        <f t="shared" si="3"/>
        <v>0</v>
      </c>
      <c r="J18" s="57">
        <f t="shared" si="4"/>
        <v>0</v>
      </c>
      <c r="K18" s="70">
        <f t="shared" si="6"/>
        <v>1</v>
      </c>
      <c r="L18" s="212"/>
      <c r="M18" s="231"/>
    </row>
    <row r="19" spans="1:13" ht="22.5" customHeight="1" thickBot="1">
      <c r="A19" s="237"/>
      <c r="B19" s="238"/>
      <c r="C19" s="253"/>
      <c r="D19" s="160">
        <v>34</v>
      </c>
      <c r="E19" s="64">
        <f t="shared" si="0"/>
        <v>2</v>
      </c>
      <c r="F19" s="65">
        <f t="shared" si="1"/>
        <v>0</v>
      </c>
      <c r="G19" s="66">
        <f t="shared" si="2"/>
        <v>1</v>
      </c>
      <c r="H19" s="66">
        <f t="shared" si="5"/>
        <v>1</v>
      </c>
      <c r="I19" s="66">
        <f t="shared" si="3"/>
        <v>0</v>
      </c>
      <c r="J19" s="132">
        <f t="shared" si="4"/>
        <v>0</v>
      </c>
      <c r="K19" s="71">
        <f t="shared" si="6"/>
        <v>0.5</v>
      </c>
      <c r="L19" s="250"/>
      <c r="M19" s="232"/>
    </row>
    <row r="20" spans="1:13" ht="22.5" customHeight="1">
      <c r="A20" s="224" t="s">
        <v>5</v>
      </c>
      <c r="B20" s="225"/>
      <c r="C20" s="209" t="s">
        <v>4</v>
      </c>
      <c r="D20" s="156">
        <v>46</v>
      </c>
      <c r="E20" s="51">
        <f t="shared" si="0"/>
        <v>2</v>
      </c>
      <c r="F20" s="52">
        <f t="shared" si="1"/>
        <v>0</v>
      </c>
      <c r="G20" s="53">
        <f t="shared" si="2"/>
        <v>1</v>
      </c>
      <c r="H20" s="57">
        <f t="shared" si="5"/>
        <v>0</v>
      </c>
      <c r="I20" s="57">
        <f t="shared" si="3"/>
        <v>0</v>
      </c>
      <c r="J20" s="57">
        <f t="shared" si="4"/>
        <v>1</v>
      </c>
      <c r="K20" s="133">
        <f t="shared" si="6"/>
        <v>0.5</v>
      </c>
      <c r="L20" s="210">
        <f>SUM(G20:G21)/SUM(E20:E21)</f>
        <v>0.5</v>
      </c>
      <c r="M20" s="230">
        <f>SUM(G20:G29)/SUM(E20:E29)</f>
        <v>0.6111111111111112</v>
      </c>
    </row>
    <row r="21" spans="1:13" ht="22.5" customHeight="1" thickBot="1">
      <c r="A21" s="226"/>
      <c r="B21" s="227"/>
      <c r="C21" s="213"/>
      <c r="D21" s="157">
        <v>47</v>
      </c>
      <c r="E21" s="56">
        <f t="shared" si="0"/>
        <v>2</v>
      </c>
      <c r="F21" s="56">
        <f t="shared" si="1"/>
        <v>0</v>
      </c>
      <c r="G21" s="57">
        <f t="shared" si="2"/>
        <v>1</v>
      </c>
      <c r="H21" s="57">
        <f t="shared" si="5"/>
        <v>1</v>
      </c>
      <c r="I21" s="57">
        <f t="shared" si="3"/>
        <v>0</v>
      </c>
      <c r="J21" s="57">
        <f t="shared" si="4"/>
        <v>0</v>
      </c>
      <c r="K21" s="135">
        <f t="shared" si="6"/>
        <v>0.5</v>
      </c>
      <c r="L21" s="252"/>
      <c r="M21" s="231"/>
    </row>
    <row r="22" spans="1:13" ht="22.5" customHeight="1">
      <c r="A22" s="226"/>
      <c r="B22" s="227"/>
      <c r="C22" s="209" t="s">
        <v>141</v>
      </c>
      <c r="D22" s="157">
        <v>37</v>
      </c>
      <c r="E22" s="55">
        <f t="shared" si="0"/>
        <v>1</v>
      </c>
      <c r="F22" s="56">
        <f>HLOOKUP(D22,RESULTATS,6)</f>
        <v>0</v>
      </c>
      <c r="G22" s="57">
        <f>HLOOKUP(D22,RESULTATS,2)</f>
        <v>1</v>
      </c>
      <c r="H22" s="57">
        <f t="shared" si="5"/>
        <v>0</v>
      </c>
      <c r="I22" s="57">
        <f aca="true" t="shared" si="7" ref="I22:I29">HLOOKUP(D22,RESULTATS,3)</f>
        <v>0</v>
      </c>
      <c r="J22" s="57">
        <f aca="true" t="shared" si="8" ref="J22:J29">HLOOKUP(D22,RESULTATS,4)</f>
        <v>0</v>
      </c>
      <c r="K22" s="134">
        <f>G22/E22</f>
        <v>1</v>
      </c>
      <c r="L22" s="210">
        <f>SUM(G22:G23)/SUM(E22:E23)</f>
        <v>1</v>
      </c>
      <c r="M22" s="231"/>
    </row>
    <row r="23" spans="1:13" ht="22.5" customHeight="1">
      <c r="A23" s="226"/>
      <c r="B23" s="227"/>
      <c r="C23" s="213"/>
      <c r="D23" s="157">
        <v>38</v>
      </c>
      <c r="E23" s="55">
        <f t="shared" si="0"/>
        <v>1</v>
      </c>
      <c r="F23" s="56">
        <f>HLOOKUP(D23,RESULTATS,6)</f>
        <v>0</v>
      </c>
      <c r="G23" s="57">
        <f>HLOOKUP(D23,RESULTATS,2)</f>
        <v>1</v>
      </c>
      <c r="H23" s="57">
        <f t="shared" si="5"/>
        <v>0</v>
      </c>
      <c r="I23" s="57">
        <f t="shared" si="7"/>
        <v>0</v>
      </c>
      <c r="J23" s="57">
        <f t="shared" si="8"/>
        <v>0</v>
      </c>
      <c r="K23" s="70">
        <f>G23/E23</f>
        <v>1</v>
      </c>
      <c r="L23" s="212"/>
      <c r="M23" s="231"/>
    </row>
    <row r="24" spans="1:13" ht="22.5" customHeight="1">
      <c r="A24" s="226"/>
      <c r="B24" s="227"/>
      <c r="C24" s="213" t="s">
        <v>6</v>
      </c>
      <c r="D24" s="157">
        <v>16</v>
      </c>
      <c r="E24" s="55">
        <f t="shared" si="0"/>
        <v>2</v>
      </c>
      <c r="F24" s="56">
        <f t="shared" si="1"/>
        <v>0</v>
      </c>
      <c r="G24" s="57">
        <f t="shared" si="2"/>
        <v>1</v>
      </c>
      <c r="H24" s="57">
        <f t="shared" si="5"/>
        <v>1</v>
      </c>
      <c r="I24" s="57">
        <f t="shared" si="7"/>
        <v>0</v>
      </c>
      <c r="J24" s="57">
        <f t="shared" si="8"/>
        <v>0</v>
      </c>
      <c r="K24" s="70">
        <f t="shared" si="6"/>
        <v>0.5</v>
      </c>
      <c r="L24" s="212">
        <f>SUM(G24:G29)/SUM(E24:E29)</f>
        <v>0.5833333333333334</v>
      </c>
      <c r="M24" s="231"/>
    </row>
    <row r="25" spans="1:13" ht="22.5" customHeight="1">
      <c r="A25" s="226"/>
      <c r="B25" s="227"/>
      <c r="C25" s="213"/>
      <c r="D25" s="157">
        <v>17</v>
      </c>
      <c r="E25" s="55">
        <f t="shared" si="0"/>
        <v>2</v>
      </c>
      <c r="F25" s="56">
        <f t="shared" si="1"/>
        <v>0</v>
      </c>
      <c r="G25" s="57">
        <f t="shared" si="2"/>
        <v>1</v>
      </c>
      <c r="H25" s="57">
        <f t="shared" si="5"/>
        <v>1</v>
      </c>
      <c r="I25" s="57">
        <f t="shared" si="7"/>
        <v>0</v>
      </c>
      <c r="J25" s="57">
        <f t="shared" si="8"/>
        <v>0</v>
      </c>
      <c r="K25" s="70">
        <f t="shared" si="6"/>
        <v>0.5</v>
      </c>
      <c r="L25" s="212"/>
      <c r="M25" s="231"/>
    </row>
    <row r="26" spans="1:13" ht="22.5" customHeight="1">
      <c r="A26" s="226"/>
      <c r="B26" s="227"/>
      <c r="C26" s="213"/>
      <c r="D26" s="157">
        <v>18</v>
      </c>
      <c r="E26" s="55">
        <f t="shared" si="0"/>
        <v>2</v>
      </c>
      <c r="F26" s="56">
        <f t="shared" si="1"/>
        <v>0</v>
      </c>
      <c r="G26" s="57">
        <f t="shared" si="2"/>
        <v>1</v>
      </c>
      <c r="H26" s="57">
        <f t="shared" si="5"/>
        <v>0</v>
      </c>
      <c r="I26" s="57">
        <f t="shared" si="7"/>
        <v>1</v>
      </c>
      <c r="J26" s="57">
        <f t="shared" si="8"/>
        <v>0</v>
      </c>
      <c r="K26" s="70">
        <f t="shared" si="6"/>
        <v>0.5</v>
      </c>
      <c r="L26" s="212"/>
      <c r="M26" s="231"/>
    </row>
    <row r="27" spans="1:13" ht="22.5" customHeight="1">
      <c r="A27" s="226"/>
      <c r="B27" s="227"/>
      <c r="C27" s="213"/>
      <c r="D27" s="157">
        <v>19</v>
      </c>
      <c r="E27" s="55">
        <f t="shared" si="0"/>
        <v>2</v>
      </c>
      <c r="F27" s="56">
        <f t="shared" si="1"/>
        <v>0</v>
      </c>
      <c r="G27" s="57">
        <f t="shared" si="2"/>
        <v>1</v>
      </c>
      <c r="H27" s="57">
        <f t="shared" si="5"/>
        <v>0</v>
      </c>
      <c r="I27" s="57">
        <f t="shared" si="7"/>
        <v>1</v>
      </c>
      <c r="J27" s="57">
        <f t="shared" si="8"/>
        <v>0</v>
      </c>
      <c r="K27" s="70">
        <f t="shared" si="6"/>
        <v>0.5</v>
      </c>
      <c r="L27" s="212"/>
      <c r="M27" s="231"/>
    </row>
    <row r="28" spans="1:13" ht="22.5" customHeight="1">
      <c r="A28" s="226"/>
      <c r="B28" s="227"/>
      <c r="C28" s="213"/>
      <c r="D28" s="157">
        <v>20</v>
      </c>
      <c r="E28" s="55">
        <f t="shared" si="0"/>
        <v>2</v>
      </c>
      <c r="F28" s="56">
        <f t="shared" si="1"/>
        <v>0</v>
      </c>
      <c r="G28" s="57">
        <f t="shared" si="2"/>
        <v>2</v>
      </c>
      <c r="H28" s="57">
        <f t="shared" si="5"/>
        <v>0</v>
      </c>
      <c r="I28" s="57">
        <f t="shared" si="7"/>
        <v>0</v>
      </c>
      <c r="J28" s="57">
        <f t="shared" si="8"/>
        <v>0</v>
      </c>
      <c r="K28" s="70">
        <f t="shared" si="6"/>
        <v>1</v>
      </c>
      <c r="L28" s="212"/>
      <c r="M28" s="231"/>
    </row>
    <row r="29" spans="1:13" ht="22.5" customHeight="1" thickBot="1">
      <c r="A29" s="228"/>
      <c r="B29" s="229"/>
      <c r="C29" s="214"/>
      <c r="D29" s="161">
        <v>21</v>
      </c>
      <c r="E29" s="55">
        <f t="shared" si="0"/>
        <v>2</v>
      </c>
      <c r="F29" s="56">
        <f t="shared" si="1"/>
        <v>0</v>
      </c>
      <c r="G29" s="57">
        <f t="shared" si="2"/>
        <v>1</v>
      </c>
      <c r="H29" s="57">
        <f t="shared" si="5"/>
        <v>0</v>
      </c>
      <c r="I29" s="57">
        <f t="shared" si="7"/>
        <v>1</v>
      </c>
      <c r="J29" s="57">
        <f t="shared" si="8"/>
        <v>0</v>
      </c>
      <c r="K29" s="72">
        <f t="shared" si="6"/>
        <v>0.5</v>
      </c>
      <c r="L29" s="254"/>
      <c r="M29" s="232"/>
    </row>
    <row r="30" spans="1:13" ht="22.5" customHeight="1" thickBot="1">
      <c r="A30" s="243" t="s">
        <v>8</v>
      </c>
      <c r="B30" s="239" t="s">
        <v>9</v>
      </c>
      <c r="C30" s="150" t="s">
        <v>7</v>
      </c>
      <c r="D30" s="162">
        <v>14</v>
      </c>
      <c r="E30" s="51">
        <f t="shared" si="0"/>
        <v>2</v>
      </c>
      <c r="F30" s="52">
        <f t="shared" si="1"/>
        <v>0</v>
      </c>
      <c r="G30" s="53">
        <f t="shared" si="2"/>
        <v>1</v>
      </c>
      <c r="H30" s="53">
        <f t="shared" si="5"/>
        <v>0</v>
      </c>
      <c r="I30" s="53">
        <f>HLOOKUP(D30,RESULTATS,3)</f>
        <v>0</v>
      </c>
      <c r="J30" s="136">
        <f>HLOOKUP(D30,RESULTATS,4)</f>
        <v>1</v>
      </c>
      <c r="K30" s="151">
        <f t="shared" si="6"/>
        <v>0.5</v>
      </c>
      <c r="L30" s="165">
        <f>SUM(G30)/SUM(E30)</f>
        <v>0.5</v>
      </c>
      <c r="M30" s="230">
        <f>SUM(G30:G39)/SUM(E30:E39)</f>
        <v>0.65</v>
      </c>
    </row>
    <row r="31" spans="1:13" ht="22.5" customHeight="1">
      <c r="A31" s="244"/>
      <c r="B31" s="240"/>
      <c r="C31" s="149" t="s">
        <v>10</v>
      </c>
      <c r="D31" s="163">
        <v>15</v>
      </c>
      <c r="E31" s="55">
        <f t="shared" si="0"/>
        <v>2</v>
      </c>
      <c r="F31" s="56">
        <f t="shared" si="1"/>
        <v>0</v>
      </c>
      <c r="G31" s="57">
        <f t="shared" si="2"/>
        <v>0</v>
      </c>
      <c r="H31" s="57">
        <f t="shared" si="5"/>
        <v>1</v>
      </c>
      <c r="I31" s="57">
        <f>HLOOKUP(D31,RESULTATS,3)</f>
        <v>0</v>
      </c>
      <c r="J31" s="57">
        <f>HLOOKUP(D31,RESULTATS,4)</f>
        <v>1</v>
      </c>
      <c r="K31" s="147">
        <f t="shared" si="6"/>
        <v>0</v>
      </c>
      <c r="L31" s="165">
        <f>SUM(G31)/SUM(E31)</f>
        <v>0</v>
      </c>
      <c r="M31" s="231"/>
    </row>
    <row r="32" spans="1:13" ht="22.5" customHeight="1">
      <c r="A32" s="244"/>
      <c r="B32" s="240"/>
      <c r="C32" s="213" t="s">
        <v>142</v>
      </c>
      <c r="D32" s="163">
        <v>36</v>
      </c>
      <c r="E32" s="55">
        <f t="shared" si="0"/>
        <v>2</v>
      </c>
      <c r="F32" s="56">
        <f t="shared" si="1"/>
        <v>0</v>
      </c>
      <c r="G32" s="57">
        <f t="shared" si="2"/>
        <v>1</v>
      </c>
      <c r="H32" s="57">
        <f t="shared" si="5"/>
        <v>1</v>
      </c>
      <c r="I32" s="57">
        <f>HLOOKUP(D32,RESULTATS,3)</f>
        <v>0</v>
      </c>
      <c r="J32" s="57">
        <f>HLOOKUP(D32,RESULTATS,4)</f>
        <v>0</v>
      </c>
      <c r="K32" s="147">
        <f t="shared" si="6"/>
        <v>0.5</v>
      </c>
      <c r="L32" s="216">
        <f>SUM(G32:G33)/SUM(E32:E33)</f>
        <v>0.5</v>
      </c>
      <c r="M32" s="231"/>
    </row>
    <row r="33" spans="1:13" ht="22.5" customHeight="1">
      <c r="A33" s="244"/>
      <c r="B33" s="240"/>
      <c r="C33" s="213"/>
      <c r="D33" s="163">
        <v>54</v>
      </c>
      <c r="E33" s="55">
        <f t="shared" si="0"/>
        <v>2</v>
      </c>
      <c r="F33" s="56">
        <f>HLOOKUP(D33,RESULTATS,6)</f>
        <v>0</v>
      </c>
      <c r="G33" s="57">
        <f>HLOOKUP(D33,RESULTATS,2)</f>
        <v>1</v>
      </c>
      <c r="H33" s="57">
        <f t="shared" si="5"/>
        <v>0</v>
      </c>
      <c r="I33" s="57">
        <f>HLOOKUP(D33,RESULTATS,3)</f>
        <v>0</v>
      </c>
      <c r="J33" s="57">
        <f>HLOOKUP(D33,RESULTATS,4)</f>
        <v>1</v>
      </c>
      <c r="K33" s="147">
        <f>G33/E33</f>
        <v>0.5</v>
      </c>
      <c r="L33" s="217"/>
      <c r="M33" s="231"/>
    </row>
    <row r="34" spans="1:13" ht="22.5" customHeight="1">
      <c r="A34" s="244"/>
      <c r="B34" s="240"/>
      <c r="C34" s="213" t="s">
        <v>11</v>
      </c>
      <c r="D34" s="163">
        <v>57</v>
      </c>
      <c r="E34" s="55">
        <f t="shared" si="0"/>
        <v>2</v>
      </c>
      <c r="F34" s="56">
        <f t="shared" si="1"/>
        <v>0</v>
      </c>
      <c r="G34" s="57">
        <f t="shared" si="2"/>
        <v>2</v>
      </c>
      <c r="H34" s="57">
        <f t="shared" si="5"/>
        <v>0</v>
      </c>
      <c r="I34" s="57">
        <f aca="true" t="shared" si="9" ref="I34:I64">HLOOKUP(D34,RESULTATS,3)</f>
        <v>0</v>
      </c>
      <c r="J34" s="57">
        <f aca="true" t="shared" si="10" ref="J34:J64">HLOOKUP(D34,RESULTATS,4)</f>
        <v>0</v>
      </c>
      <c r="K34" s="147">
        <f t="shared" si="6"/>
        <v>1</v>
      </c>
      <c r="L34" s="215">
        <f>SUM(G34:G35)/SUM(E34:E35)</f>
        <v>1</v>
      </c>
      <c r="M34" s="231"/>
    </row>
    <row r="35" spans="1:13" ht="22.5" customHeight="1">
      <c r="A35" s="244"/>
      <c r="B35" s="240"/>
      <c r="C35" s="213"/>
      <c r="D35" s="163">
        <v>58</v>
      </c>
      <c r="E35" s="55">
        <f aca="true" t="shared" si="11" ref="E35:E64">HLOOKUP(D35,RESULTATS,7)</f>
        <v>2</v>
      </c>
      <c r="F35" s="56">
        <f aca="true" t="shared" si="12" ref="F35:F64">HLOOKUP(D35,RESULTATS,6)</f>
        <v>0</v>
      </c>
      <c r="G35" s="57">
        <f aca="true" t="shared" si="13" ref="G35:G64">HLOOKUP(D35,RESULTATS,2)</f>
        <v>2</v>
      </c>
      <c r="H35" s="57">
        <f t="shared" si="5"/>
        <v>0</v>
      </c>
      <c r="I35" s="57">
        <f t="shared" si="9"/>
        <v>0</v>
      </c>
      <c r="J35" s="139">
        <f t="shared" si="10"/>
        <v>0</v>
      </c>
      <c r="K35" s="147">
        <f t="shared" si="6"/>
        <v>1</v>
      </c>
      <c r="L35" s="215"/>
      <c r="M35" s="231"/>
    </row>
    <row r="36" spans="1:13" ht="22.5" customHeight="1">
      <c r="A36" s="244"/>
      <c r="B36" s="240"/>
      <c r="C36" s="213" t="s">
        <v>154</v>
      </c>
      <c r="D36" s="163">
        <v>55</v>
      </c>
      <c r="E36" s="55">
        <f t="shared" si="0"/>
        <v>2</v>
      </c>
      <c r="F36" s="56">
        <f t="shared" si="12"/>
        <v>0</v>
      </c>
      <c r="G36" s="57">
        <f t="shared" si="13"/>
        <v>1</v>
      </c>
      <c r="H36" s="57">
        <f t="shared" si="5"/>
        <v>0</v>
      </c>
      <c r="I36" s="57">
        <f>HLOOKUP(D36,RESULTATS,3)</f>
        <v>0</v>
      </c>
      <c r="J36" s="139">
        <f>HLOOKUP(D36,RESULTATS,4)</f>
        <v>1</v>
      </c>
      <c r="K36" s="152">
        <f>G36/E36</f>
        <v>0.5</v>
      </c>
      <c r="L36" s="211">
        <f>SUM(G36:G37)/SUM(E36:E37)</f>
        <v>0.5</v>
      </c>
      <c r="M36" s="231"/>
    </row>
    <row r="37" spans="1:14" ht="22.5" customHeight="1">
      <c r="A37" s="244"/>
      <c r="B37" s="240"/>
      <c r="C37" s="213"/>
      <c r="D37" s="163">
        <v>56</v>
      </c>
      <c r="E37" s="55">
        <f t="shared" si="0"/>
        <v>2</v>
      </c>
      <c r="F37" s="56">
        <f t="shared" si="12"/>
        <v>0</v>
      </c>
      <c r="G37" s="57">
        <f t="shared" si="13"/>
        <v>1</v>
      </c>
      <c r="H37" s="57">
        <f t="shared" si="5"/>
        <v>0</v>
      </c>
      <c r="I37" s="57">
        <f>HLOOKUP(D37,RESULTATS,3)</f>
        <v>0</v>
      </c>
      <c r="J37" s="57">
        <f>HLOOKUP(D37,RESULTATS,4)</f>
        <v>1</v>
      </c>
      <c r="K37" s="147">
        <f>G37/E37</f>
        <v>0.5</v>
      </c>
      <c r="L37" s="212"/>
      <c r="M37" s="231"/>
      <c r="N37" s="125"/>
    </row>
    <row r="38" spans="1:13" ht="22.5" customHeight="1">
      <c r="A38" s="244"/>
      <c r="B38" s="240"/>
      <c r="C38" s="213" t="s">
        <v>12</v>
      </c>
      <c r="D38" s="163">
        <v>59</v>
      </c>
      <c r="E38" s="55">
        <f t="shared" si="11"/>
        <v>2</v>
      </c>
      <c r="F38" s="56">
        <f t="shared" si="12"/>
        <v>0</v>
      </c>
      <c r="G38" s="57">
        <f t="shared" si="13"/>
        <v>2</v>
      </c>
      <c r="H38" s="57">
        <f t="shared" si="5"/>
        <v>0</v>
      </c>
      <c r="I38" s="57">
        <f t="shared" si="9"/>
        <v>0</v>
      </c>
      <c r="J38" s="57">
        <f t="shared" si="10"/>
        <v>0</v>
      </c>
      <c r="K38" s="147">
        <f t="shared" si="6"/>
        <v>1</v>
      </c>
      <c r="L38" s="216">
        <f>SUM(G38:G39)/SUM(E38:E39)</f>
        <v>1</v>
      </c>
      <c r="M38" s="231"/>
    </row>
    <row r="39" spans="1:13" ht="22.5" customHeight="1" thickBot="1">
      <c r="A39" s="245"/>
      <c r="B39" s="240"/>
      <c r="C39" s="214"/>
      <c r="D39" s="164">
        <v>60</v>
      </c>
      <c r="E39" s="64">
        <f t="shared" si="11"/>
        <v>2</v>
      </c>
      <c r="F39" s="65">
        <f t="shared" si="12"/>
        <v>0</v>
      </c>
      <c r="G39" s="66">
        <f t="shared" si="13"/>
        <v>2</v>
      </c>
      <c r="H39" s="66">
        <f t="shared" si="5"/>
        <v>0</v>
      </c>
      <c r="I39" s="66">
        <f t="shared" si="9"/>
        <v>0</v>
      </c>
      <c r="J39" s="132">
        <f t="shared" si="10"/>
        <v>0</v>
      </c>
      <c r="K39" s="153">
        <f t="shared" si="6"/>
        <v>1</v>
      </c>
      <c r="L39" s="251"/>
      <c r="M39" s="232"/>
    </row>
    <row r="40" spans="1:13" ht="22.5" customHeight="1">
      <c r="A40" s="246" t="s">
        <v>14</v>
      </c>
      <c r="B40" s="240"/>
      <c r="C40" s="218" t="s">
        <v>13</v>
      </c>
      <c r="D40" s="158">
        <v>28</v>
      </c>
      <c r="E40" s="55">
        <f t="shared" si="11"/>
        <v>2</v>
      </c>
      <c r="F40" s="56">
        <f t="shared" si="12"/>
        <v>0</v>
      </c>
      <c r="G40" s="57">
        <f t="shared" si="13"/>
        <v>1</v>
      </c>
      <c r="H40" s="57">
        <f t="shared" si="5"/>
        <v>1</v>
      </c>
      <c r="I40" s="57">
        <f t="shared" si="9"/>
        <v>0</v>
      </c>
      <c r="J40" s="57">
        <f t="shared" si="10"/>
        <v>0</v>
      </c>
      <c r="K40" s="134">
        <f t="shared" si="6"/>
        <v>0.5</v>
      </c>
      <c r="L40" s="219">
        <f>SUM(G40:G42)/SUM(E40:E42)</f>
        <v>0.6</v>
      </c>
      <c r="M40" s="230">
        <f>SUM(G40:G54)/SUM(E40:E54)</f>
        <v>0.8</v>
      </c>
    </row>
    <row r="41" spans="1:13" ht="22.5" customHeight="1">
      <c r="A41" s="247"/>
      <c r="B41" s="240"/>
      <c r="C41" s="208"/>
      <c r="D41" s="156">
        <v>29</v>
      </c>
      <c r="E41" s="55">
        <f t="shared" si="11"/>
        <v>1</v>
      </c>
      <c r="F41" s="56">
        <f t="shared" si="12"/>
        <v>1</v>
      </c>
      <c r="G41" s="57">
        <f t="shared" si="13"/>
        <v>1</v>
      </c>
      <c r="H41" s="57">
        <f t="shared" si="5"/>
        <v>0</v>
      </c>
      <c r="I41" s="57">
        <f t="shared" si="9"/>
        <v>0</v>
      </c>
      <c r="J41" s="57">
        <f t="shared" si="10"/>
        <v>0</v>
      </c>
      <c r="K41" s="70">
        <f t="shared" si="6"/>
        <v>1</v>
      </c>
      <c r="L41" s="220"/>
      <c r="M41" s="231"/>
    </row>
    <row r="42" spans="1:13" ht="22.5" customHeight="1">
      <c r="A42" s="247"/>
      <c r="B42" s="240"/>
      <c r="C42" s="209"/>
      <c r="D42" s="156">
        <v>30</v>
      </c>
      <c r="E42" s="55">
        <f t="shared" si="11"/>
        <v>2</v>
      </c>
      <c r="F42" s="56">
        <f t="shared" si="12"/>
        <v>0</v>
      </c>
      <c r="G42" s="57">
        <f t="shared" si="13"/>
        <v>1</v>
      </c>
      <c r="H42" s="57">
        <f t="shared" si="5"/>
        <v>0</v>
      </c>
      <c r="I42" s="57">
        <f t="shared" si="9"/>
        <v>0</v>
      </c>
      <c r="J42" s="57">
        <f t="shared" si="10"/>
        <v>1</v>
      </c>
      <c r="K42" s="70">
        <f t="shared" si="6"/>
        <v>0.5</v>
      </c>
      <c r="L42" s="220"/>
      <c r="M42" s="231"/>
    </row>
    <row r="43" spans="1:13" ht="22.5" customHeight="1">
      <c r="A43" s="247"/>
      <c r="B43" s="240"/>
      <c r="C43" s="214" t="s">
        <v>155</v>
      </c>
      <c r="D43" s="156">
        <v>1</v>
      </c>
      <c r="E43" s="55">
        <f t="shared" si="11"/>
        <v>2</v>
      </c>
      <c r="F43" s="56">
        <f t="shared" si="12"/>
        <v>0</v>
      </c>
      <c r="G43" s="57">
        <f t="shared" si="13"/>
        <v>2</v>
      </c>
      <c r="H43" s="57">
        <f t="shared" si="5"/>
        <v>0</v>
      </c>
      <c r="I43" s="57">
        <f t="shared" si="9"/>
        <v>0</v>
      </c>
      <c r="J43" s="57">
        <f t="shared" si="10"/>
        <v>0</v>
      </c>
      <c r="K43" s="70">
        <f t="shared" si="6"/>
        <v>1</v>
      </c>
      <c r="L43" s="212">
        <f>SUM(G43:G48)/SUM(E43:E48)</f>
        <v>0.9</v>
      </c>
      <c r="M43" s="231"/>
    </row>
    <row r="44" spans="1:13" ht="22.5" customHeight="1">
      <c r="A44" s="247"/>
      <c r="B44" s="240"/>
      <c r="C44" s="208"/>
      <c r="D44" s="156">
        <v>2</v>
      </c>
      <c r="E44" s="55">
        <f t="shared" si="11"/>
        <v>2</v>
      </c>
      <c r="F44" s="56">
        <f t="shared" si="12"/>
        <v>0</v>
      </c>
      <c r="G44" s="57">
        <f t="shared" si="13"/>
        <v>2</v>
      </c>
      <c r="H44" s="57">
        <f t="shared" si="5"/>
        <v>0</v>
      </c>
      <c r="I44" s="57">
        <f t="shared" si="9"/>
        <v>0</v>
      </c>
      <c r="J44" s="57">
        <f t="shared" si="10"/>
        <v>0</v>
      </c>
      <c r="K44" s="70">
        <f t="shared" si="6"/>
        <v>1</v>
      </c>
      <c r="L44" s="212"/>
      <c r="M44" s="231"/>
    </row>
    <row r="45" spans="1:13" ht="22.5" customHeight="1">
      <c r="A45" s="247"/>
      <c r="B45" s="240"/>
      <c r="C45" s="208"/>
      <c r="D45" s="157">
        <v>3</v>
      </c>
      <c r="E45" s="55">
        <f t="shared" si="11"/>
        <v>2</v>
      </c>
      <c r="F45" s="56">
        <f t="shared" si="12"/>
        <v>0</v>
      </c>
      <c r="G45" s="57">
        <f t="shared" si="13"/>
        <v>1</v>
      </c>
      <c r="H45" s="57">
        <f t="shared" si="5"/>
        <v>0</v>
      </c>
      <c r="I45" s="57">
        <f t="shared" si="9"/>
        <v>1</v>
      </c>
      <c r="J45" s="57">
        <f t="shared" si="10"/>
        <v>0</v>
      </c>
      <c r="K45" s="70">
        <f t="shared" si="6"/>
        <v>0.5</v>
      </c>
      <c r="L45" s="212"/>
      <c r="M45" s="231"/>
    </row>
    <row r="46" spans="1:13" ht="22.5" customHeight="1">
      <c r="A46" s="247"/>
      <c r="B46" s="240"/>
      <c r="C46" s="208"/>
      <c r="D46" s="157">
        <v>4</v>
      </c>
      <c r="E46" s="55">
        <f t="shared" si="11"/>
        <v>2</v>
      </c>
      <c r="F46" s="56">
        <f t="shared" si="12"/>
        <v>0</v>
      </c>
      <c r="G46" s="57">
        <f t="shared" si="13"/>
        <v>2</v>
      </c>
      <c r="H46" s="57">
        <f t="shared" si="5"/>
        <v>0</v>
      </c>
      <c r="I46" s="57">
        <f t="shared" si="9"/>
        <v>0</v>
      </c>
      <c r="J46" s="57">
        <f t="shared" si="10"/>
        <v>0</v>
      </c>
      <c r="K46" s="70">
        <f t="shared" si="6"/>
        <v>1</v>
      </c>
      <c r="L46" s="212"/>
      <c r="M46" s="231"/>
    </row>
    <row r="47" spans="1:13" ht="22.5" customHeight="1">
      <c r="A47" s="247"/>
      <c r="B47" s="240"/>
      <c r="C47" s="208"/>
      <c r="D47" s="157">
        <v>39</v>
      </c>
      <c r="E47" s="55">
        <f t="shared" si="11"/>
        <v>1</v>
      </c>
      <c r="F47" s="56">
        <f t="shared" si="12"/>
        <v>0</v>
      </c>
      <c r="G47" s="57">
        <f t="shared" si="13"/>
        <v>1</v>
      </c>
      <c r="H47" s="57">
        <f t="shared" si="5"/>
        <v>0</v>
      </c>
      <c r="I47" s="57">
        <f t="shared" si="9"/>
        <v>0</v>
      </c>
      <c r="J47" s="57">
        <f t="shared" si="10"/>
        <v>0</v>
      </c>
      <c r="K47" s="70">
        <f t="shared" si="6"/>
        <v>1</v>
      </c>
      <c r="L47" s="212"/>
      <c r="M47" s="231"/>
    </row>
    <row r="48" spans="1:13" ht="22.5" customHeight="1" thickBot="1">
      <c r="A48" s="247"/>
      <c r="B48" s="240"/>
      <c r="C48" s="221"/>
      <c r="D48" s="160">
        <v>40</v>
      </c>
      <c r="E48" s="55">
        <f t="shared" si="11"/>
        <v>1</v>
      </c>
      <c r="F48" s="56">
        <f t="shared" si="12"/>
        <v>0</v>
      </c>
      <c r="G48" s="57">
        <f t="shared" si="13"/>
        <v>1</v>
      </c>
      <c r="H48" s="66">
        <f t="shared" si="5"/>
        <v>0</v>
      </c>
      <c r="I48" s="57">
        <f t="shared" si="9"/>
        <v>0</v>
      </c>
      <c r="J48" s="57">
        <f t="shared" si="10"/>
        <v>0</v>
      </c>
      <c r="K48" s="70">
        <f t="shared" si="6"/>
        <v>1</v>
      </c>
      <c r="L48" s="254"/>
      <c r="M48" s="231"/>
    </row>
    <row r="49" spans="1:13" ht="22.5" customHeight="1">
      <c r="A49" s="247"/>
      <c r="B49" s="241"/>
      <c r="C49" s="208" t="s">
        <v>15</v>
      </c>
      <c r="D49" s="156">
        <v>41</v>
      </c>
      <c r="E49" s="51">
        <f t="shared" si="11"/>
        <v>1</v>
      </c>
      <c r="F49" s="52">
        <f t="shared" si="12"/>
        <v>0</v>
      </c>
      <c r="G49" s="53">
        <f t="shared" si="13"/>
        <v>1</v>
      </c>
      <c r="H49" s="57">
        <f t="shared" si="5"/>
        <v>0</v>
      </c>
      <c r="I49" s="53">
        <f aca="true" t="shared" si="14" ref="I49:I54">HLOOKUP(D49,RESULTATS,3)</f>
        <v>0</v>
      </c>
      <c r="J49" s="136">
        <f aca="true" t="shared" si="15" ref="J49:J54">HLOOKUP(D49,RESULTATS,4)</f>
        <v>0</v>
      </c>
      <c r="K49" s="69">
        <f aca="true" t="shared" si="16" ref="K49:K54">G49/E49</f>
        <v>1</v>
      </c>
      <c r="L49" s="210">
        <f>SUM(G49:G53)/SUM(E49:E53)</f>
        <v>0.7777777777777778</v>
      </c>
      <c r="M49" s="231"/>
    </row>
    <row r="50" spans="1:13" ht="22.5" customHeight="1">
      <c r="A50" s="247"/>
      <c r="B50" s="241"/>
      <c r="C50" s="208"/>
      <c r="D50" s="156">
        <v>42</v>
      </c>
      <c r="E50" s="55">
        <f t="shared" si="11"/>
        <v>2</v>
      </c>
      <c r="F50" s="56">
        <f>HLOOKUP(D50,RESULTATS,6)</f>
        <v>0</v>
      </c>
      <c r="G50" s="57">
        <f>HLOOKUP(D50,RESULTATS,2)</f>
        <v>1</v>
      </c>
      <c r="H50" s="57">
        <f t="shared" si="5"/>
        <v>0</v>
      </c>
      <c r="I50" s="57">
        <f t="shared" si="14"/>
        <v>1</v>
      </c>
      <c r="J50" s="57">
        <f t="shared" si="15"/>
        <v>0</v>
      </c>
      <c r="K50" s="70">
        <f>G50/E50</f>
        <v>0.5</v>
      </c>
      <c r="L50" s="211"/>
      <c r="M50" s="231"/>
    </row>
    <row r="51" spans="1:13" ht="22.5" customHeight="1">
      <c r="A51" s="247"/>
      <c r="B51" s="241"/>
      <c r="C51" s="208"/>
      <c r="D51" s="156">
        <v>43</v>
      </c>
      <c r="E51" s="55">
        <f t="shared" si="11"/>
        <v>2</v>
      </c>
      <c r="F51" s="56">
        <f>HLOOKUP(D51,RESULTATS,6)</f>
        <v>0</v>
      </c>
      <c r="G51" s="57">
        <f>HLOOKUP(D51,RESULTATS,2)</f>
        <v>2</v>
      </c>
      <c r="H51" s="57">
        <f t="shared" si="5"/>
        <v>0</v>
      </c>
      <c r="I51" s="57">
        <f t="shared" si="14"/>
        <v>0</v>
      </c>
      <c r="J51" s="57">
        <f t="shared" si="15"/>
        <v>0</v>
      </c>
      <c r="K51" s="70">
        <f>G51/E51</f>
        <v>1</v>
      </c>
      <c r="L51" s="211"/>
      <c r="M51" s="231"/>
    </row>
    <row r="52" spans="1:13" ht="22.5" customHeight="1">
      <c r="A52" s="247"/>
      <c r="B52" s="241"/>
      <c r="C52" s="208"/>
      <c r="D52" s="156">
        <v>44</v>
      </c>
      <c r="E52" s="55">
        <f t="shared" si="11"/>
        <v>2</v>
      </c>
      <c r="F52" s="56">
        <f>HLOOKUP(D52,RESULTATS,6)</f>
        <v>0</v>
      </c>
      <c r="G52" s="57">
        <f>HLOOKUP(D52,RESULTATS,2)</f>
        <v>1</v>
      </c>
      <c r="H52" s="57">
        <f t="shared" si="5"/>
        <v>0</v>
      </c>
      <c r="I52" s="57">
        <f t="shared" si="14"/>
        <v>0</v>
      </c>
      <c r="J52" s="57">
        <f t="shared" si="15"/>
        <v>1</v>
      </c>
      <c r="K52" s="70">
        <f>G52/E52</f>
        <v>0.5</v>
      </c>
      <c r="L52" s="211"/>
      <c r="M52" s="231"/>
    </row>
    <row r="53" spans="1:13" ht="22.5" customHeight="1">
      <c r="A53" s="247"/>
      <c r="B53" s="241"/>
      <c r="C53" s="209"/>
      <c r="D53" s="157">
        <v>45</v>
      </c>
      <c r="E53" s="55">
        <f t="shared" si="11"/>
        <v>2</v>
      </c>
      <c r="F53" s="56">
        <f t="shared" si="12"/>
        <v>0</v>
      </c>
      <c r="G53" s="57">
        <f t="shared" si="13"/>
        <v>2</v>
      </c>
      <c r="H53" s="57">
        <f t="shared" si="5"/>
        <v>0</v>
      </c>
      <c r="I53" s="57">
        <f t="shared" si="14"/>
        <v>0</v>
      </c>
      <c r="J53" s="57">
        <f t="shared" si="15"/>
        <v>0</v>
      </c>
      <c r="K53" s="70">
        <f t="shared" si="16"/>
        <v>1</v>
      </c>
      <c r="L53" s="212"/>
      <c r="M53" s="231"/>
    </row>
    <row r="54" spans="1:13" ht="22.5" customHeight="1" thickBot="1">
      <c r="A54" s="248"/>
      <c r="B54" s="241"/>
      <c r="C54" s="126" t="s">
        <v>143</v>
      </c>
      <c r="D54" s="157">
        <v>48</v>
      </c>
      <c r="E54" s="55">
        <f t="shared" si="11"/>
        <v>1</v>
      </c>
      <c r="F54" s="56">
        <f t="shared" si="12"/>
        <v>1</v>
      </c>
      <c r="G54" s="57">
        <f t="shared" si="13"/>
        <v>1</v>
      </c>
      <c r="H54" s="66">
        <f t="shared" si="5"/>
        <v>0</v>
      </c>
      <c r="I54" s="66">
        <f t="shared" si="14"/>
        <v>0</v>
      </c>
      <c r="J54" s="132">
        <f t="shared" si="15"/>
        <v>0</v>
      </c>
      <c r="K54" s="70">
        <f t="shared" si="16"/>
        <v>1</v>
      </c>
      <c r="L54" s="166">
        <f>SUM(G54:G54)/SUM(E54:E54)</f>
        <v>1</v>
      </c>
      <c r="M54" s="232"/>
    </row>
    <row r="55" spans="1:13" ht="22.5" customHeight="1">
      <c r="A55" s="246" t="s">
        <v>17</v>
      </c>
      <c r="B55" s="241"/>
      <c r="C55" s="218" t="s">
        <v>16</v>
      </c>
      <c r="D55" s="158">
        <v>22</v>
      </c>
      <c r="E55" s="51">
        <f t="shared" si="11"/>
        <v>2</v>
      </c>
      <c r="F55" s="52">
        <f t="shared" si="12"/>
        <v>0</v>
      </c>
      <c r="G55" s="53">
        <f t="shared" si="13"/>
        <v>1</v>
      </c>
      <c r="H55" s="57">
        <f t="shared" si="5"/>
        <v>1</v>
      </c>
      <c r="I55" s="57">
        <f t="shared" si="9"/>
        <v>0</v>
      </c>
      <c r="J55" s="57">
        <f t="shared" si="10"/>
        <v>0</v>
      </c>
      <c r="K55" s="69">
        <f t="shared" si="6"/>
        <v>0.5</v>
      </c>
      <c r="L55" s="210">
        <f>SUM(G55:G57)/SUM(E55:E57)</f>
        <v>0.6</v>
      </c>
      <c r="M55" s="230">
        <f>SUM(G55:G64)/SUM(E55:E64)</f>
        <v>0.7222222222222222</v>
      </c>
    </row>
    <row r="56" spans="1:13" ht="22.5" customHeight="1">
      <c r="A56" s="247"/>
      <c r="B56" s="241"/>
      <c r="C56" s="208"/>
      <c r="D56" s="157">
        <v>23</v>
      </c>
      <c r="E56" s="55">
        <f t="shared" si="11"/>
        <v>1</v>
      </c>
      <c r="F56" s="56">
        <f t="shared" si="12"/>
        <v>1</v>
      </c>
      <c r="G56" s="57">
        <f t="shared" si="13"/>
        <v>1</v>
      </c>
      <c r="H56" s="57">
        <f t="shared" si="5"/>
        <v>0</v>
      </c>
      <c r="I56" s="57">
        <f t="shared" si="9"/>
        <v>0</v>
      </c>
      <c r="J56" s="57">
        <f t="shared" si="10"/>
        <v>0</v>
      </c>
      <c r="K56" s="70">
        <f t="shared" si="6"/>
        <v>1</v>
      </c>
      <c r="L56" s="212"/>
      <c r="M56" s="231"/>
    </row>
    <row r="57" spans="1:13" ht="22.5" customHeight="1">
      <c r="A57" s="247"/>
      <c r="B57" s="241"/>
      <c r="C57" s="209"/>
      <c r="D57" s="157">
        <v>24</v>
      </c>
      <c r="E57" s="55">
        <f t="shared" si="11"/>
        <v>2</v>
      </c>
      <c r="F57" s="56">
        <f t="shared" si="12"/>
        <v>0</v>
      </c>
      <c r="G57" s="57">
        <f t="shared" si="13"/>
        <v>1</v>
      </c>
      <c r="H57" s="57">
        <f t="shared" si="5"/>
        <v>1</v>
      </c>
      <c r="I57" s="57">
        <f t="shared" si="9"/>
        <v>0</v>
      </c>
      <c r="J57" s="57">
        <f t="shared" si="10"/>
        <v>0</v>
      </c>
      <c r="K57" s="70">
        <f t="shared" si="6"/>
        <v>0.5</v>
      </c>
      <c r="L57" s="212"/>
      <c r="M57" s="231"/>
    </row>
    <row r="58" spans="1:13" ht="22.5" customHeight="1">
      <c r="A58" s="247"/>
      <c r="B58" s="241"/>
      <c r="C58" s="214" t="s">
        <v>18</v>
      </c>
      <c r="D58" s="157">
        <v>5</v>
      </c>
      <c r="E58" s="55">
        <f t="shared" si="11"/>
        <v>2</v>
      </c>
      <c r="F58" s="56">
        <f t="shared" si="12"/>
        <v>0</v>
      </c>
      <c r="G58" s="57">
        <f t="shared" si="13"/>
        <v>1</v>
      </c>
      <c r="H58" s="57">
        <f t="shared" si="5"/>
        <v>1</v>
      </c>
      <c r="I58" s="57">
        <f t="shared" si="9"/>
        <v>0</v>
      </c>
      <c r="J58" s="57">
        <f t="shared" si="10"/>
        <v>0</v>
      </c>
      <c r="K58" s="70">
        <f t="shared" si="6"/>
        <v>0.5</v>
      </c>
      <c r="L58" s="212">
        <f>SUM(G58:G59)/SUM(E58:E59)</f>
        <v>0.75</v>
      </c>
      <c r="M58" s="231"/>
    </row>
    <row r="59" spans="1:13" ht="22.5" customHeight="1">
      <c r="A59" s="247"/>
      <c r="B59" s="241"/>
      <c r="C59" s="209"/>
      <c r="D59" s="157">
        <v>6</v>
      </c>
      <c r="E59" s="55">
        <f t="shared" si="11"/>
        <v>2</v>
      </c>
      <c r="F59" s="56">
        <f t="shared" si="12"/>
        <v>0</v>
      </c>
      <c r="G59" s="57">
        <f t="shared" si="13"/>
        <v>2</v>
      </c>
      <c r="H59" s="57">
        <f t="shared" si="5"/>
        <v>0</v>
      </c>
      <c r="I59" s="57">
        <f t="shared" si="9"/>
        <v>0</v>
      </c>
      <c r="J59" s="57">
        <f t="shared" si="10"/>
        <v>0</v>
      </c>
      <c r="K59" s="70">
        <f t="shared" si="6"/>
        <v>1</v>
      </c>
      <c r="L59" s="212"/>
      <c r="M59" s="231"/>
    </row>
    <row r="60" spans="1:13" ht="22.5" customHeight="1">
      <c r="A60" s="247"/>
      <c r="B60" s="241"/>
      <c r="C60" s="214" t="s">
        <v>157</v>
      </c>
      <c r="D60" s="157">
        <v>25</v>
      </c>
      <c r="E60" s="55">
        <f t="shared" si="11"/>
        <v>1</v>
      </c>
      <c r="F60" s="56">
        <f t="shared" si="12"/>
        <v>1</v>
      </c>
      <c r="G60" s="57">
        <f t="shared" si="13"/>
        <v>1</v>
      </c>
      <c r="H60" s="57">
        <f t="shared" si="5"/>
        <v>0</v>
      </c>
      <c r="I60" s="57">
        <f t="shared" si="9"/>
        <v>0</v>
      </c>
      <c r="J60" s="57">
        <f t="shared" si="10"/>
        <v>0</v>
      </c>
      <c r="K60" s="70">
        <f t="shared" si="6"/>
        <v>1</v>
      </c>
      <c r="L60" s="212">
        <f>SUM(G60:G64)/SUM(E60:E64)</f>
        <v>0.7777777777777778</v>
      </c>
      <c r="M60" s="231"/>
    </row>
    <row r="61" spans="1:13" ht="22.5" customHeight="1">
      <c r="A61" s="247"/>
      <c r="B61" s="241"/>
      <c r="C61" s="208"/>
      <c r="D61" s="157">
        <v>26</v>
      </c>
      <c r="E61" s="55">
        <f t="shared" si="11"/>
        <v>2</v>
      </c>
      <c r="F61" s="56">
        <f t="shared" si="12"/>
        <v>0</v>
      </c>
      <c r="G61" s="57">
        <f t="shared" si="13"/>
        <v>2</v>
      </c>
      <c r="H61" s="57">
        <f t="shared" si="5"/>
        <v>0</v>
      </c>
      <c r="I61" s="57">
        <f t="shared" si="9"/>
        <v>0</v>
      </c>
      <c r="J61" s="57">
        <f t="shared" si="10"/>
        <v>0</v>
      </c>
      <c r="K61" s="70">
        <f t="shared" si="6"/>
        <v>1</v>
      </c>
      <c r="L61" s="212"/>
      <c r="M61" s="231"/>
    </row>
    <row r="62" spans="1:13" ht="22.5" customHeight="1">
      <c r="A62" s="247"/>
      <c r="B62" s="241"/>
      <c r="C62" s="208"/>
      <c r="D62" s="157">
        <v>27</v>
      </c>
      <c r="E62" s="55">
        <f t="shared" si="11"/>
        <v>2</v>
      </c>
      <c r="F62" s="56">
        <f t="shared" si="12"/>
        <v>0</v>
      </c>
      <c r="G62" s="57">
        <f t="shared" si="13"/>
        <v>2</v>
      </c>
      <c r="H62" s="57">
        <f t="shared" si="5"/>
        <v>0</v>
      </c>
      <c r="I62" s="57">
        <f t="shared" si="9"/>
        <v>0</v>
      </c>
      <c r="J62" s="57">
        <f t="shared" si="10"/>
        <v>0</v>
      </c>
      <c r="K62" s="70">
        <f t="shared" si="6"/>
        <v>1</v>
      </c>
      <c r="L62" s="212"/>
      <c r="M62" s="231"/>
    </row>
    <row r="63" spans="1:13" ht="22.5" customHeight="1">
      <c r="A63" s="247"/>
      <c r="B63" s="241"/>
      <c r="C63" s="208"/>
      <c r="D63" s="157">
        <v>52</v>
      </c>
      <c r="E63" s="55">
        <f t="shared" si="11"/>
        <v>2</v>
      </c>
      <c r="F63" s="56">
        <f t="shared" si="12"/>
        <v>0</v>
      </c>
      <c r="G63" s="57">
        <f t="shared" si="13"/>
        <v>1</v>
      </c>
      <c r="H63" s="57">
        <f t="shared" si="5"/>
        <v>0</v>
      </c>
      <c r="I63" s="57">
        <f t="shared" si="9"/>
        <v>0</v>
      </c>
      <c r="J63" s="57">
        <f t="shared" si="10"/>
        <v>1</v>
      </c>
      <c r="K63" s="70">
        <f t="shared" si="6"/>
        <v>0.5</v>
      </c>
      <c r="L63" s="212"/>
      <c r="M63" s="231"/>
    </row>
    <row r="64" spans="1:13" ht="22.5" customHeight="1" thickBot="1">
      <c r="A64" s="248"/>
      <c r="B64" s="242"/>
      <c r="C64" s="221"/>
      <c r="D64" s="160">
        <v>53</v>
      </c>
      <c r="E64" s="64">
        <f t="shared" si="11"/>
        <v>2</v>
      </c>
      <c r="F64" s="65">
        <f t="shared" si="12"/>
        <v>0</v>
      </c>
      <c r="G64" s="66">
        <f t="shared" si="13"/>
        <v>1</v>
      </c>
      <c r="H64" s="66">
        <f t="shared" si="5"/>
        <v>0</v>
      </c>
      <c r="I64" s="66">
        <f t="shared" si="9"/>
        <v>0</v>
      </c>
      <c r="J64" s="132">
        <f t="shared" si="10"/>
        <v>1</v>
      </c>
      <c r="K64" s="71">
        <f t="shared" si="6"/>
        <v>0.5</v>
      </c>
      <c r="L64" s="250"/>
      <c r="M64" s="232"/>
    </row>
    <row r="65" spans="1:4" ht="13.5" customHeight="1">
      <c r="A65" s="28"/>
      <c r="B65" s="29"/>
      <c r="C65" s="30"/>
      <c r="D65" s="84"/>
    </row>
  </sheetData>
  <sheetProtection/>
  <mergeCells count="45">
    <mergeCell ref="A40:A54"/>
    <mergeCell ref="C60:C64"/>
    <mergeCell ref="C32:C33"/>
    <mergeCell ref="M55:M64"/>
    <mergeCell ref="M40:M54"/>
    <mergeCell ref="L55:L57"/>
    <mergeCell ref="L58:L59"/>
    <mergeCell ref="L60:L64"/>
    <mergeCell ref="C58:C59"/>
    <mergeCell ref="L43:L48"/>
    <mergeCell ref="L5:L6"/>
    <mergeCell ref="L7:L15"/>
    <mergeCell ref="L16:L19"/>
    <mergeCell ref="L38:L39"/>
    <mergeCell ref="L20:L21"/>
    <mergeCell ref="C16:C19"/>
    <mergeCell ref="L24:L29"/>
    <mergeCell ref="A4:C4"/>
    <mergeCell ref="C5:C6"/>
    <mergeCell ref="C7:C15"/>
    <mergeCell ref="C55:C57"/>
    <mergeCell ref="A5:B19"/>
    <mergeCell ref="B30:B64"/>
    <mergeCell ref="A30:A39"/>
    <mergeCell ref="C20:C21"/>
    <mergeCell ref="C34:C35"/>
    <mergeCell ref="A55:A64"/>
    <mergeCell ref="L4:M4"/>
    <mergeCell ref="A20:B29"/>
    <mergeCell ref="C24:C29"/>
    <mergeCell ref="M30:M39"/>
    <mergeCell ref="M5:M19"/>
    <mergeCell ref="M20:M29"/>
    <mergeCell ref="C36:C37"/>
    <mergeCell ref="L36:L37"/>
    <mergeCell ref="C22:C23"/>
    <mergeCell ref="L22:L23"/>
    <mergeCell ref="C49:C53"/>
    <mergeCell ref="L49:L53"/>
    <mergeCell ref="C38:C39"/>
    <mergeCell ref="L34:L35"/>
    <mergeCell ref="L32:L33"/>
    <mergeCell ref="C40:C42"/>
    <mergeCell ref="L40:L42"/>
    <mergeCell ref="C43:C48"/>
  </mergeCells>
  <conditionalFormatting sqref="M55 M5 M20 M30 L34:L38 L5:L32 L40:M40 L43:L64">
    <cfRule type="cellIs" priority="82" dxfId="2" operator="lessThan" stopIfTrue="1">
      <formula>0.5</formula>
    </cfRule>
    <cfRule type="cellIs" priority="83" dxfId="1" operator="between" stopIfTrue="1">
      <formula>0.5</formula>
      <formula>0.75</formula>
    </cfRule>
    <cfRule type="cellIs" priority="84" dxfId="0" operator="greaterThan" stopIfTrue="1">
      <formula>0.75</formula>
    </cfRule>
  </conditionalFormatting>
  <printOptions/>
  <pageMargins left="0.5118110236220472" right="0.35433070866141736" top="0.7874015748031497" bottom="0.984251968503937" header="0.5118110236220472" footer="0.5118110236220472"/>
  <pageSetup fitToHeight="1" fitToWidth="1" horizontalDpi="600" verticalDpi="600" orientation="portrait" paperSize="9" scale="49" r:id="rId1"/>
  <headerFooter alignWithMargins="0">
    <oddFooter>&amp;R&amp;A
JCR - eppee.ouvaton.org
Epinay 2013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4:M75"/>
  <sheetViews>
    <sheetView zoomScalePageLayoutView="0" workbookViewId="0" topLeftCell="A1">
      <selection activeCell="A4" sqref="A4:C4"/>
    </sheetView>
  </sheetViews>
  <sheetFormatPr defaultColWidth="11.421875" defaultRowHeight="13.5" customHeight="1"/>
  <cols>
    <col min="1" max="1" width="17.140625" style="1" customWidth="1"/>
    <col min="2" max="2" width="7.00390625" style="1" customWidth="1"/>
    <col min="3" max="3" width="94.8515625" style="0" customWidth="1"/>
    <col min="4" max="4" width="7.00390625" style="83" customWidth="1"/>
    <col min="5" max="6" width="4.57421875" style="42" customWidth="1"/>
    <col min="7" max="10" width="4.57421875" style="0" customWidth="1"/>
    <col min="11" max="11" width="9.57421875" style="41" customWidth="1"/>
  </cols>
  <sheetData>
    <row r="3" ht="13.5" customHeight="1" thickBot="1"/>
    <row r="4" spans="1:13" ht="54.75" customHeight="1" thickBot="1">
      <c r="A4" s="233" t="str">
        <f>'Synth classe FRA'!A4:C4</f>
        <v>Mai 2013 - CM2 - xxxxxxxxxtoto</v>
      </c>
      <c r="B4" s="234"/>
      <c r="C4" s="235"/>
      <c r="D4" s="43" t="s">
        <v>43</v>
      </c>
      <c r="E4" s="48" t="s">
        <v>51</v>
      </c>
      <c r="F4" s="49" t="s">
        <v>50</v>
      </c>
      <c r="G4" s="48" t="s">
        <v>52</v>
      </c>
      <c r="H4" s="48" t="s">
        <v>144</v>
      </c>
      <c r="I4" s="130" t="s">
        <v>53</v>
      </c>
      <c r="J4" s="131" t="s">
        <v>54</v>
      </c>
      <c r="K4" s="68" t="s">
        <v>55</v>
      </c>
      <c r="L4" s="222" t="s">
        <v>57</v>
      </c>
      <c r="M4" s="223"/>
    </row>
    <row r="5" spans="1:13" ht="22.5" customHeight="1">
      <c r="A5" s="288" t="s">
        <v>19</v>
      </c>
      <c r="B5" s="289"/>
      <c r="C5" s="170" t="s">
        <v>153</v>
      </c>
      <c r="D5" s="173">
        <v>61</v>
      </c>
      <c r="E5" s="51">
        <f aca="true" t="shared" si="0" ref="E5:E44">HLOOKUP(D5,RESULTATS,7)</f>
        <v>2</v>
      </c>
      <c r="F5" s="52">
        <f aca="true" t="shared" si="1" ref="F5:F44">HLOOKUP(D5,RESULTATS,6)</f>
        <v>0</v>
      </c>
      <c r="G5" s="53">
        <f aca="true" t="shared" si="2" ref="G5:G44">HLOOKUP(D5,RESULTATS,2)</f>
        <v>2</v>
      </c>
      <c r="H5" s="53">
        <f aca="true" t="shared" si="3" ref="H5:H44">HLOOKUP(D5,RESULTATS,5)</f>
        <v>0</v>
      </c>
      <c r="I5" s="57">
        <f aca="true" t="shared" si="4" ref="I5:I44">HLOOKUP(D5,RESULTATS,3)</f>
        <v>0</v>
      </c>
      <c r="J5" s="136">
        <f aca="true" t="shared" si="5" ref="J5:J44">HLOOKUP(D5,RESULTATS,4)</f>
        <v>0</v>
      </c>
      <c r="K5" s="141">
        <f aca="true" t="shared" si="6" ref="K5:K44">G5/E5</f>
        <v>1</v>
      </c>
      <c r="L5" s="45">
        <f>SUM(G5:G5)/SUM(E5:E5)</f>
        <v>1</v>
      </c>
      <c r="M5" s="256">
        <f>SUM(G5:G10)/SUM(E5:E10)</f>
        <v>0.5454545454545454</v>
      </c>
    </row>
    <row r="6" spans="1:13" ht="22.5" customHeight="1">
      <c r="A6" s="290"/>
      <c r="B6" s="291"/>
      <c r="C6" s="171" t="s">
        <v>145</v>
      </c>
      <c r="D6" s="174">
        <v>64</v>
      </c>
      <c r="E6" s="55">
        <f>HLOOKUP(D6,RESULTATS,7)</f>
        <v>1</v>
      </c>
      <c r="F6" s="56">
        <f t="shared" si="1"/>
        <v>0</v>
      </c>
      <c r="G6" s="57">
        <f t="shared" si="2"/>
        <v>0</v>
      </c>
      <c r="H6" s="57">
        <f t="shared" si="3"/>
        <v>1</v>
      </c>
      <c r="I6" s="57">
        <f t="shared" si="4"/>
        <v>0</v>
      </c>
      <c r="J6" s="139">
        <f t="shared" si="5"/>
        <v>0</v>
      </c>
      <c r="K6" s="142">
        <f t="shared" si="6"/>
        <v>0</v>
      </c>
      <c r="L6" s="46">
        <f>K6</f>
        <v>0</v>
      </c>
      <c r="M6" s="257"/>
    </row>
    <row r="7" spans="1:13" ht="22.5" customHeight="1">
      <c r="A7" s="292"/>
      <c r="B7" s="293"/>
      <c r="C7" s="276" t="s">
        <v>146</v>
      </c>
      <c r="D7" s="174">
        <v>62</v>
      </c>
      <c r="E7" s="55">
        <f t="shared" si="0"/>
        <v>2</v>
      </c>
      <c r="F7" s="56">
        <f t="shared" si="1"/>
        <v>0</v>
      </c>
      <c r="G7" s="57">
        <f t="shared" si="2"/>
        <v>1</v>
      </c>
      <c r="H7" s="57">
        <f t="shared" si="3"/>
        <v>1</v>
      </c>
      <c r="I7" s="57">
        <f t="shared" si="4"/>
        <v>0</v>
      </c>
      <c r="J7" s="139">
        <f t="shared" si="5"/>
        <v>0</v>
      </c>
      <c r="K7" s="142">
        <f t="shared" si="6"/>
        <v>0.5</v>
      </c>
      <c r="L7" s="255">
        <f>SUM(G7:G8)/SUM(E7:E8)</f>
        <v>0.5</v>
      </c>
      <c r="M7" s="257"/>
    </row>
    <row r="8" spans="1:13" ht="22.5" customHeight="1">
      <c r="A8" s="292"/>
      <c r="B8" s="293"/>
      <c r="C8" s="299"/>
      <c r="D8" s="174">
        <v>63</v>
      </c>
      <c r="E8" s="55">
        <f t="shared" si="0"/>
        <v>2</v>
      </c>
      <c r="F8" s="56">
        <f t="shared" si="1"/>
        <v>0</v>
      </c>
      <c r="G8" s="57">
        <f t="shared" si="2"/>
        <v>1</v>
      </c>
      <c r="H8" s="57">
        <f t="shared" si="3"/>
        <v>1</v>
      </c>
      <c r="I8" s="57">
        <f t="shared" si="4"/>
        <v>0</v>
      </c>
      <c r="J8" s="139">
        <f t="shared" si="5"/>
        <v>0</v>
      </c>
      <c r="K8" s="142">
        <f t="shared" si="6"/>
        <v>0.5</v>
      </c>
      <c r="L8" s="255"/>
      <c r="M8" s="257"/>
    </row>
    <row r="9" spans="1:13" ht="22.5" customHeight="1">
      <c r="A9" s="294"/>
      <c r="B9" s="295"/>
      <c r="C9" s="276" t="s">
        <v>147</v>
      </c>
      <c r="D9" s="175">
        <v>92</v>
      </c>
      <c r="E9" s="55">
        <f t="shared" si="0"/>
        <v>2</v>
      </c>
      <c r="F9" s="56">
        <f t="shared" si="1"/>
        <v>0</v>
      </c>
      <c r="G9" s="57">
        <f t="shared" si="2"/>
        <v>1</v>
      </c>
      <c r="H9" s="57">
        <f t="shared" si="3"/>
        <v>0</v>
      </c>
      <c r="I9" s="57">
        <f t="shared" si="4"/>
        <v>1</v>
      </c>
      <c r="J9" s="139">
        <f t="shared" si="5"/>
        <v>0</v>
      </c>
      <c r="K9" s="142">
        <f t="shared" si="6"/>
        <v>0.5</v>
      </c>
      <c r="L9" s="255">
        <f>SUM(G9:G10)/SUM(E9:E10)</f>
        <v>0.5</v>
      </c>
      <c r="M9" s="257"/>
    </row>
    <row r="10" spans="1:13" ht="22.5" customHeight="1" thickBot="1">
      <c r="A10" s="296"/>
      <c r="B10" s="297"/>
      <c r="C10" s="298"/>
      <c r="D10" s="176">
        <v>93</v>
      </c>
      <c r="E10" s="64">
        <f t="shared" si="0"/>
        <v>2</v>
      </c>
      <c r="F10" s="65">
        <f t="shared" si="1"/>
        <v>0</v>
      </c>
      <c r="G10" s="66">
        <f t="shared" si="2"/>
        <v>1</v>
      </c>
      <c r="H10" s="66">
        <f t="shared" si="3"/>
        <v>0</v>
      </c>
      <c r="I10" s="66">
        <f t="shared" si="4"/>
        <v>1</v>
      </c>
      <c r="J10" s="139">
        <f t="shared" si="5"/>
        <v>0</v>
      </c>
      <c r="K10" s="143">
        <f t="shared" si="6"/>
        <v>0.5</v>
      </c>
      <c r="L10" s="255"/>
      <c r="M10" s="258"/>
    </row>
    <row r="11" spans="1:13" ht="22.5" customHeight="1" thickBot="1">
      <c r="A11" s="224" t="s">
        <v>21</v>
      </c>
      <c r="B11" s="278"/>
      <c r="C11" s="172" t="s">
        <v>20</v>
      </c>
      <c r="D11" s="173">
        <v>88</v>
      </c>
      <c r="E11" s="51">
        <f t="shared" si="0"/>
        <v>2</v>
      </c>
      <c r="F11" s="52">
        <f t="shared" si="1"/>
        <v>0</v>
      </c>
      <c r="G11" s="53">
        <f t="shared" si="2"/>
        <v>2</v>
      </c>
      <c r="H11" s="53">
        <f t="shared" si="3"/>
        <v>0</v>
      </c>
      <c r="I11" s="53">
        <f t="shared" si="4"/>
        <v>0</v>
      </c>
      <c r="J11" s="136">
        <f t="shared" si="5"/>
        <v>0</v>
      </c>
      <c r="K11" s="151">
        <f t="shared" si="6"/>
        <v>1</v>
      </c>
      <c r="L11" s="169">
        <f>SUM(G11:G11)/SUM(E11:E11)</f>
        <v>1</v>
      </c>
      <c r="M11" s="256">
        <f>SUM(G11:G25)/SUM(E11:E25)</f>
        <v>0.5</v>
      </c>
    </row>
    <row r="12" spans="1:13" ht="22.5" customHeight="1">
      <c r="A12" s="226"/>
      <c r="B12" s="279"/>
      <c r="C12" s="276" t="s">
        <v>148</v>
      </c>
      <c r="D12" s="174">
        <v>65</v>
      </c>
      <c r="E12" s="55">
        <f t="shared" si="0"/>
        <v>1</v>
      </c>
      <c r="F12" s="56">
        <f t="shared" si="1"/>
        <v>0</v>
      </c>
      <c r="G12" s="57">
        <f t="shared" si="2"/>
        <v>0</v>
      </c>
      <c r="H12" s="57">
        <f t="shared" si="3"/>
        <v>1</v>
      </c>
      <c r="I12" s="57">
        <f t="shared" si="4"/>
        <v>0</v>
      </c>
      <c r="J12" s="57">
        <f t="shared" si="5"/>
        <v>0</v>
      </c>
      <c r="K12" s="147">
        <f t="shared" si="6"/>
        <v>0</v>
      </c>
      <c r="L12" s="256">
        <f>SUM(G12:G15)/SUM(E12:E15)</f>
        <v>0.5</v>
      </c>
      <c r="M12" s="300"/>
    </row>
    <row r="13" spans="1:13" ht="22.5" customHeight="1">
      <c r="A13" s="226"/>
      <c r="B13" s="279"/>
      <c r="C13" s="277"/>
      <c r="D13" s="174">
        <v>66</v>
      </c>
      <c r="E13" s="55">
        <f t="shared" si="0"/>
        <v>1</v>
      </c>
      <c r="F13" s="56">
        <f t="shared" si="1"/>
        <v>0</v>
      </c>
      <c r="G13" s="57">
        <f t="shared" si="2"/>
        <v>1</v>
      </c>
      <c r="H13" s="57">
        <f t="shared" si="3"/>
        <v>0</v>
      </c>
      <c r="I13" s="57">
        <f t="shared" si="4"/>
        <v>0</v>
      </c>
      <c r="J13" s="57">
        <f t="shared" si="5"/>
        <v>0</v>
      </c>
      <c r="K13" s="147">
        <f t="shared" si="6"/>
        <v>1</v>
      </c>
      <c r="L13" s="257"/>
      <c r="M13" s="300"/>
    </row>
    <row r="14" spans="1:13" ht="22.5" customHeight="1">
      <c r="A14" s="226"/>
      <c r="B14" s="279"/>
      <c r="C14" s="277"/>
      <c r="D14" s="174">
        <v>75</v>
      </c>
      <c r="E14" s="55">
        <f t="shared" si="0"/>
        <v>2</v>
      </c>
      <c r="F14" s="56">
        <f t="shared" si="1"/>
        <v>0</v>
      </c>
      <c r="G14" s="57">
        <f t="shared" si="2"/>
        <v>0</v>
      </c>
      <c r="H14" s="57">
        <f t="shared" si="3"/>
        <v>1</v>
      </c>
      <c r="I14" s="57">
        <f t="shared" si="4"/>
        <v>1</v>
      </c>
      <c r="J14" s="57">
        <f t="shared" si="5"/>
        <v>0</v>
      </c>
      <c r="K14" s="147">
        <f t="shared" si="6"/>
        <v>0</v>
      </c>
      <c r="L14" s="257"/>
      <c r="M14" s="300"/>
    </row>
    <row r="15" spans="1:13" ht="22.5" customHeight="1">
      <c r="A15" s="226"/>
      <c r="B15" s="279"/>
      <c r="C15" s="299"/>
      <c r="D15" s="174">
        <v>91</v>
      </c>
      <c r="E15" s="55">
        <f t="shared" si="0"/>
        <v>2</v>
      </c>
      <c r="F15" s="56">
        <f t="shared" si="1"/>
        <v>0</v>
      </c>
      <c r="G15" s="57">
        <f t="shared" si="2"/>
        <v>2</v>
      </c>
      <c r="H15" s="57">
        <f t="shared" si="3"/>
        <v>0</v>
      </c>
      <c r="I15" s="57">
        <f t="shared" si="4"/>
        <v>0</v>
      </c>
      <c r="J15" s="57">
        <f t="shared" si="5"/>
        <v>0</v>
      </c>
      <c r="K15" s="147">
        <f t="shared" si="6"/>
        <v>1</v>
      </c>
      <c r="L15" s="257"/>
      <c r="M15" s="300"/>
    </row>
    <row r="16" spans="1:13" ht="22.5" customHeight="1">
      <c r="A16" s="226"/>
      <c r="B16" s="279"/>
      <c r="C16" s="276" t="s">
        <v>24</v>
      </c>
      <c r="D16" s="174">
        <v>89</v>
      </c>
      <c r="E16" s="55">
        <f t="shared" si="0"/>
        <v>2</v>
      </c>
      <c r="F16" s="56">
        <f t="shared" si="1"/>
        <v>0</v>
      </c>
      <c r="G16" s="57">
        <f t="shared" si="2"/>
        <v>2</v>
      </c>
      <c r="H16" s="57">
        <f t="shared" si="3"/>
        <v>0</v>
      </c>
      <c r="I16" s="57">
        <f t="shared" si="4"/>
        <v>0</v>
      </c>
      <c r="J16" s="57">
        <f t="shared" si="5"/>
        <v>0</v>
      </c>
      <c r="K16" s="147">
        <f t="shared" si="6"/>
        <v>1</v>
      </c>
      <c r="L16" s="255">
        <f>SUM(G16:G17)/SUM(E16:E17)</f>
        <v>1</v>
      </c>
      <c r="M16" s="300"/>
    </row>
    <row r="17" spans="1:13" ht="22.5" customHeight="1">
      <c r="A17" s="226"/>
      <c r="B17" s="279"/>
      <c r="C17" s="299"/>
      <c r="D17" s="174">
        <v>90</v>
      </c>
      <c r="E17" s="55">
        <f t="shared" si="0"/>
        <v>2</v>
      </c>
      <c r="F17" s="56">
        <f t="shared" si="1"/>
        <v>0</v>
      </c>
      <c r="G17" s="57">
        <f t="shared" si="2"/>
        <v>2</v>
      </c>
      <c r="H17" s="57">
        <f t="shared" si="3"/>
        <v>0</v>
      </c>
      <c r="I17" s="57">
        <f t="shared" si="4"/>
        <v>0</v>
      </c>
      <c r="J17" s="57">
        <f t="shared" si="5"/>
        <v>0</v>
      </c>
      <c r="K17" s="147">
        <f t="shared" si="6"/>
        <v>1</v>
      </c>
      <c r="L17" s="255"/>
      <c r="M17" s="300"/>
    </row>
    <row r="18" spans="1:13" ht="22.5" customHeight="1">
      <c r="A18" s="226"/>
      <c r="B18" s="279"/>
      <c r="C18" s="276" t="s">
        <v>22</v>
      </c>
      <c r="D18" s="174">
        <v>76</v>
      </c>
      <c r="E18" s="55">
        <f t="shared" si="0"/>
        <v>2</v>
      </c>
      <c r="F18" s="56">
        <f t="shared" si="1"/>
        <v>0</v>
      </c>
      <c r="G18" s="57">
        <f t="shared" si="2"/>
        <v>0</v>
      </c>
      <c r="H18" s="57">
        <f t="shared" si="3"/>
        <v>1</v>
      </c>
      <c r="I18" s="57">
        <f t="shared" si="4"/>
        <v>1</v>
      </c>
      <c r="J18" s="57">
        <f t="shared" si="5"/>
        <v>0</v>
      </c>
      <c r="K18" s="147">
        <f t="shared" si="6"/>
        <v>0</v>
      </c>
      <c r="L18" s="283">
        <f>SUM(G18:G21)/SUM(E18:E21)</f>
        <v>0.25</v>
      </c>
      <c r="M18" s="300"/>
    </row>
    <row r="19" spans="1:13" ht="22.5" customHeight="1">
      <c r="A19" s="226"/>
      <c r="B19" s="279"/>
      <c r="C19" s="277"/>
      <c r="D19" s="174">
        <v>77</v>
      </c>
      <c r="E19" s="55">
        <f t="shared" si="0"/>
        <v>2</v>
      </c>
      <c r="F19" s="56">
        <f t="shared" si="1"/>
        <v>0</v>
      </c>
      <c r="G19" s="57">
        <f t="shared" si="2"/>
        <v>0</v>
      </c>
      <c r="H19" s="57">
        <f t="shared" si="3"/>
        <v>1</v>
      </c>
      <c r="I19" s="57">
        <f t="shared" si="4"/>
        <v>1</v>
      </c>
      <c r="J19" s="57">
        <f t="shared" si="5"/>
        <v>0</v>
      </c>
      <c r="K19" s="147">
        <f t="shared" si="6"/>
        <v>0</v>
      </c>
      <c r="L19" s="257"/>
      <c r="M19" s="300"/>
    </row>
    <row r="20" spans="1:13" ht="22.5" customHeight="1">
      <c r="A20" s="226"/>
      <c r="B20" s="279"/>
      <c r="C20" s="277"/>
      <c r="D20" s="174">
        <v>78</v>
      </c>
      <c r="E20" s="55">
        <f t="shared" si="0"/>
        <v>2</v>
      </c>
      <c r="F20" s="56">
        <f t="shared" si="1"/>
        <v>0</v>
      </c>
      <c r="G20" s="57">
        <f t="shared" si="2"/>
        <v>1</v>
      </c>
      <c r="H20" s="57">
        <f t="shared" si="3"/>
        <v>1</v>
      </c>
      <c r="I20" s="57">
        <f t="shared" si="4"/>
        <v>0</v>
      </c>
      <c r="J20" s="57">
        <f t="shared" si="5"/>
        <v>0</v>
      </c>
      <c r="K20" s="147">
        <f t="shared" si="6"/>
        <v>0.5</v>
      </c>
      <c r="L20" s="257"/>
      <c r="M20" s="300"/>
    </row>
    <row r="21" spans="1:13" ht="22.5" customHeight="1">
      <c r="A21" s="226"/>
      <c r="B21" s="279"/>
      <c r="C21" s="299"/>
      <c r="D21" s="174">
        <v>79</v>
      </c>
      <c r="E21" s="55">
        <f t="shared" si="0"/>
        <v>2</v>
      </c>
      <c r="F21" s="56">
        <f t="shared" si="1"/>
        <v>0</v>
      </c>
      <c r="G21" s="57">
        <f t="shared" si="2"/>
        <v>1</v>
      </c>
      <c r="H21" s="57">
        <f t="shared" si="3"/>
        <v>1</v>
      </c>
      <c r="I21" s="57">
        <f t="shared" si="4"/>
        <v>0</v>
      </c>
      <c r="J21" s="57">
        <f t="shared" si="5"/>
        <v>0</v>
      </c>
      <c r="K21" s="147">
        <f t="shared" si="6"/>
        <v>0.5</v>
      </c>
      <c r="L21" s="303"/>
      <c r="M21" s="300"/>
    </row>
    <row r="22" spans="1:13" ht="22.5" customHeight="1">
      <c r="A22" s="226"/>
      <c r="B22" s="279"/>
      <c r="C22" s="276" t="s">
        <v>23</v>
      </c>
      <c r="D22" s="174">
        <v>84</v>
      </c>
      <c r="E22" s="55">
        <f t="shared" si="0"/>
        <v>2</v>
      </c>
      <c r="F22" s="56">
        <f t="shared" si="1"/>
        <v>0</v>
      </c>
      <c r="G22" s="57">
        <f t="shared" si="2"/>
        <v>0</v>
      </c>
      <c r="H22" s="57">
        <f t="shared" si="3"/>
        <v>0</v>
      </c>
      <c r="I22" s="57">
        <f t="shared" si="4"/>
        <v>1</v>
      </c>
      <c r="J22" s="57">
        <f t="shared" si="5"/>
        <v>1</v>
      </c>
      <c r="K22" s="147">
        <f t="shared" si="6"/>
        <v>0</v>
      </c>
      <c r="L22" s="255">
        <f>SUM(G22:G23)/SUM(E22:E23)</f>
        <v>0</v>
      </c>
      <c r="M22" s="300"/>
    </row>
    <row r="23" spans="1:13" ht="22.5" customHeight="1">
      <c r="A23" s="226"/>
      <c r="B23" s="279"/>
      <c r="C23" s="299"/>
      <c r="D23" s="174">
        <v>85</v>
      </c>
      <c r="E23" s="55">
        <f t="shared" si="0"/>
        <v>2</v>
      </c>
      <c r="F23" s="56">
        <f t="shared" si="1"/>
        <v>0</v>
      </c>
      <c r="G23" s="57">
        <f t="shared" si="2"/>
        <v>0</v>
      </c>
      <c r="H23" s="57">
        <f t="shared" si="3"/>
        <v>0</v>
      </c>
      <c r="I23" s="57">
        <f t="shared" si="4"/>
        <v>1</v>
      </c>
      <c r="J23" s="57">
        <f t="shared" si="5"/>
        <v>1</v>
      </c>
      <c r="K23" s="147">
        <f t="shared" si="6"/>
        <v>0</v>
      </c>
      <c r="L23" s="255"/>
      <c r="M23" s="300"/>
    </row>
    <row r="24" spans="1:13" ht="22.5" customHeight="1">
      <c r="A24" s="226"/>
      <c r="B24" s="279"/>
      <c r="C24" s="276" t="s">
        <v>149</v>
      </c>
      <c r="D24" s="174">
        <v>74</v>
      </c>
      <c r="E24" s="55">
        <f t="shared" si="0"/>
        <v>2</v>
      </c>
      <c r="F24" s="56">
        <f t="shared" si="1"/>
        <v>0</v>
      </c>
      <c r="G24" s="57">
        <f t="shared" si="2"/>
        <v>1</v>
      </c>
      <c r="H24" s="57">
        <f t="shared" si="3"/>
        <v>1</v>
      </c>
      <c r="I24" s="57">
        <f t="shared" si="4"/>
        <v>0</v>
      </c>
      <c r="J24" s="57">
        <f t="shared" si="5"/>
        <v>0</v>
      </c>
      <c r="K24" s="147">
        <f t="shared" si="6"/>
        <v>0.5</v>
      </c>
      <c r="L24" s="255">
        <f>SUM(G24:G25)/SUM(E24:E25)</f>
        <v>0.75</v>
      </c>
      <c r="M24" s="300"/>
    </row>
    <row r="25" spans="1:13" ht="22.5" customHeight="1" thickBot="1">
      <c r="A25" s="228"/>
      <c r="B25" s="280"/>
      <c r="C25" s="298"/>
      <c r="D25" s="176">
        <v>87</v>
      </c>
      <c r="E25" s="64">
        <f t="shared" si="0"/>
        <v>2</v>
      </c>
      <c r="F25" s="65">
        <f t="shared" si="1"/>
        <v>0</v>
      </c>
      <c r="G25" s="66">
        <f t="shared" si="2"/>
        <v>2</v>
      </c>
      <c r="H25" s="66">
        <f t="shared" si="3"/>
        <v>0</v>
      </c>
      <c r="I25" s="66">
        <f t="shared" si="4"/>
        <v>0</v>
      </c>
      <c r="J25" s="132">
        <f t="shared" si="5"/>
        <v>0</v>
      </c>
      <c r="K25" s="153">
        <f t="shared" si="6"/>
        <v>1</v>
      </c>
      <c r="L25" s="302"/>
      <c r="M25" s="301"/>
    </row>
    <row r="26" spans="1:13" ht="22.5" customHeight="1">
      <c r="A26" s="284" t="s">
        <v>25</v>
      </c>
      <c r="B26" s="285"/>
      <c r="C26" s="178" t="s">
        <v>158</v>
      </c>
      <c r="D26" s="177">
        <v>69</v>
      </c>
      <c r="E26" s="51">
        <f t="shared" si="0"/>
        <v>1</v>
      </c>
      <c r="F26" s="52">
        <f t="shared" si="1"/>
        <v>0</v>
      </c>
      <c r="G26" s="53">
        <f t="shared" si="2"/>
        <v>1</v>
      </c>
      <c r="H26" s="53">
        <f t="shared" si="3"/>
        <v>0</v>
      </c>
      <c r="I26" s="57">
        <f t="shared" si="4"/>
        <v>0</v>
      </c>
      <c r="J26" s="136">
        <f t="shared" si="5"/>
        <v>0</v>
      </c>
      <c r="K26" s="144">
        <f t="shared" si="6"/>
        <v>1</v>
      </c>
      <c r="L26" s="127">
        <f>SUM(G26:G26)/SUM(E26:E26)</f>
        <v>1</v>
      </c>
      <c r="M26" s="256">
        <f>SUM(G26:G30)/SUM(E26:E30)</f>
        <v>0.7777777777777778</v>
      </c>
    </row>
    <row r="27" spans="1:13" ht="22.5" customHeight="1">
      <c r="A27" s="270"/>
      <c r="B27" s="271"/>
      <c r="C27" s="178" t="s">
        <v>152</v>
      </c>
      <c r="D27" s="174">
        <v>72</v>
      </c>
      <c r="E27" s="55">
        <f t="shared" si="0"/>
        <v>2</v>
      </c>
      <c r="F27" s="56">
        <f t="shared" si="1"/>
        <v>0</v>
      </c>
      <c r="G27" s="57">
        <f t="shared" si="2"/>
        <v>0</v>
      </c>
      <c r="H27" s="57">
        <f t="shared" si="3"/>
        <v>0</v>
      </c>
      <c r="I27" s="57">
        <f t="shared" si="4"/>
        <v>1</v>
      </c>
      <c r="J27" s="57">
        <f t="shared" si="5"/>
        <v>1</v>
      </c>
      <c r="K27" s="70">
        <f t="shared" si="6"/>
        <v>0</v>
      </c>
      <c r="L27" s="128">
        <f>SUM(G27)/SUM(E27)</f>
        <v>0</v>
      </c>
      <c r="M27" s="257"/>
    </row>
    <row r="28" spans="1:13" ht="22.5" customHeight="1">
      <c r="A28" s="270"/>
      <c r="B28" s="271"/>
      <c r="C28" s="179" t="s">
        <v>150</v>
      </c>
      <c r="D28" s="174">
        <v>94</v>
      </c>
      <c r="E28" s="55">
        <f t="shared" si="0"/>
        <v>2</v>
      </c>
      <c r="F28" s="56">
        <f t="shared" si="1"/>
        <v>0</v>
      </c>
      <c r="G28" s="57">
        <f t="shared" si="2"/>
        <v>2</v>
      </c>
      <c r="H28" s="57">
        <f t="shared" si="3"/>
        <v>0</v>
      </c>
      <c r="I28" s="57">
        <f t="shared" si="4"/>
        <v>0</v>
      </c>
      <c r="J28" s="57">
        <f t="shared" si="5"/>
        <v>0</v>
      </c>
      <c r="K28" s="70">
        <f t="shared" si="6"/>
        <v>1</v>
      </c>
      <c r="L28" s="128">
        <f>SUM(G28)/SUM(E28)</f>
        <v>1</v>
      </c>
      <c r="M28" s="257"/>
    </row>
    <row r="29" spans="1:13" ht="22.5" customHeight="1">
      <c r="A29" s="270"/>
      <c r="B29" s="271"/>
      <c r="C29" s="259" t="s">
        <v>159</v>
      </c>
      <c r="D29" s="174">
        <v>96</v>
      </c>
      <c r="E29" s="55">
        <f t="shared" si="0"/>
        <v>2</v>
      </c>
      <c r="F29" s="56">
        <f t="shared" si="1"/>
        <v>0</v>
      </c>
      <c r="G29" s="57">
        <f t="shared" si="2"/>
        <v>2</v>
      </c>
      <c r="H29" s="57">
        <f t="shared" si="3"/>
        <v>0</v>
      </c>
      <c r="I29" s="57">
        <f t="shared" si="4"/>
        <v>0</v>
      </c>
      <c r="J29" s="57">
        <f t="shared" si="5"/>
        <v>0</v>
      </c>
      <c r="K29" s="70">
        <f t="shared" si="6"/>
        <v>1</v>
      </c>
      <c r="L29" s="255">
        <f>SUM(G29:G30)/SUM(E29:E30)</f>
        <v>1</v>
      </c>
      <c r="M29" s="257"/>
    </row>
    <row r="30" spans="1:13" ht="22.5" customHeight="1" thickBot="1">
      <c r="A30" s="272"/>
      <c r="B30" s="273"/>
      <c r="C30" s="260"/>
      <c r="D30" s="175">
        <v>97</v>
      </c>
      <c r="E30" s="64">
        <f t="shared" si="0"/>
        <v>2</v>
      </c>
      <c r="F30" s="65">
        <f t="shared" si="1"/>
        <v>0</v>
      </c>
      <c r="G30" s="66">
        <f t="shared" si="2"/>
        <v>2</v>
      </c>
      <c r="H30" s="66">
        <f t="shared" si="3"/>
        <v>0</v>
      </c>
      <c r="I30" s="66">
        <f t="shared" si="4"/>
        <v>0</v>
      </c>
      <c r="J30" s="139">
        <f t="shared" si="5"/>
        <v>0</v>
      </c>
      <c r="K30" s="67">
        <f t="shared" si="6"/>
        <v>1</v>
      </c>
      <c r="L30" s="283"/>
      <c r="M30" s="257"/>
    </row>
    <row r="31" spans="1:13" ht="22.5" customHeight="1">
      <c r="A31" s="268" t="s">
        <v>26</v>
      </c>
      <c r="B31" s="286"/>
      <c r="C31" s="180" t="s">
        <v>160</v>
      </c>
      <c r="D31" s="173">
        <v>73</v>
      </c>
      <c r="E31" s="51">
        <f t="shared" si="0"/>
        <v>2</v>
      </c>
      <c r="F31" s="52">
        <f t="shared" si="1"/>
        <v>0</v>
      </c>
      <c r="G31" s="53">
        <f t="shared" si="2"/>
        <v>1</v>
      </c>
      <c r="H31" s="53">
        <f t="shared" si="3"/>
        <v>1</v>
      </c>
      <c r="I31" s="53">
        <f t="shared" si="4"/>
        <v>0</v>
      </c>
      <c r="J31" s="136">
        <f t="shared" si="5"/>
        <v>0</v>
      </c>
      <c r="K31" s="69">
        <f t="shared" si="6"/>
        <v>0.5</v>
      </c>
      <c r="L31" s="148">
        <f>SUM(G31)/SUM(E31)</f>
        <v>0.5</v>
      </c>
      <c r="M31" s="256">
        <f>SUM(G31:G38)/SUM(E31:E38)</f>
        <v>0.5625</v>
      </c>
    </row>
    <row r="32" spans="1:13" ht="22.5" customHeight="1">
      <c r="A32" s="270"/>
      <c r="B32" s="287"/>
      <c r="C32" s="276" t="s">
        <v>161</v>
      </c>
      <c r="D32" s="174">
        <v>86</v>
      </c>
      <c r="E32" s="55">
        <f t="shared" si="0"/>
        <v>2</v>
      </c>
      <c r="F32" s="56">
        <f t="shared" si="1"/>
        <v>0</v>
      </c>
      <c r="G32" s="57">
        <f t="shared" si="2"/>
        <v>1</v>
      </c>
      <c r="H32" s="57">
        <f t="shared" si="3"/>
        <v>0</v>
      </c>
      <c r="I32" s="57">
        <f t="shared" si="4"/>
        <v>1</v>
      </c>
      <c r="J32" s="139">
        <f t="shared" si="5"/>
        <v>0</v>
      </c>
      <c r="K32" s="70">
        <f t="shared" si="6"/>
        <v>0.5</v>
      </c>
      <c r="L32" s="255">
        <f>SUM(G32:G33)/SUM(E32:E33)</f>
        <v>0.5</v>
      </c>
      <c r="M32" s="257"/>
    </row>
    <row r="33" spans="1:13" ht="22.5" customHeight="1">
      <c r="A33" s="270"/>
      <c r="B33" s="287"/>
      <c r="C33" s="277"/>
      <c r="D33" s="177">
        <v>95</v>
      </c>
      <c r="E33" s="55">
        <f t="shared" si="0"/>
        <v>2</v>
      </c>
      <c r="F33" s="56">
        <f t="shared" si="1"/>
        <v>0</v>
      </c>
      <c r="G33" s="57">
        <f t="shared" si="2"/>
        <v>1</v>
      </c>
      <c r="H33" s="57">
        <f t="shared" si="3"/>
        <v>0</v>
      </c>
      <c r="I33" s="57">
        <f t="shared" si="4"/>
        <v>1</v>
      </c>
      <c r="J33" s="139">
        <f t="shared" si="5"/>
        <v>0</v>
      </c>
      <c r="K33" s="134">
        <f t="shared" si="6"/>
        <v>0.5</v>
      </c>
      <c r="L33" s="255"/>
      <c r="M33" s="257"/>
    </row>
    <row r="34" spans="1:13" ht="22.5" customHeight="1">
      <c r="A34" s="270"/>
      <c r="B34" s="287"/>
      <c r="C34" s="181" t="s">
        <v>162</v>
      </c>
      <c r="D34" s="174">
        <v>100</v>
      </c>
      <c r="E34" s="55">
        <f t="shared" si="0"/>
        <v>2</v>
      </c>
      <c r="F34" s="56">
        <f t="shared" si="1"/>
        <v>0</v>
      </c>
      <c r="G34" s="57">
        <f t="shared" si="2"/>
        <v>1</v>
      </c>
      <c r="H34" s="57">
        <f t="shared" si="3"/>
        <v>0</v>
      </c>
      <c r="I34" s="57">
        <f t="shared" si="4"/>
        <v>0</v>
      </c>
      <c r="J34" s="57">
        <f t="shared" si="5"/>
        <v>1</v>
      </c>
      <c r="K34" s="70">
        <f t="shared" si="6"/>
        <v>0.5</v>
      </c>
      <c r="L34" s="73">
        <f>K34</f>
        <v>0.5</v>
      </c>
      <c r="M34" s="257"/>
    </row>
    <row r="35" spans="1:13" ht="22.5" customHeight="1">
      <c r="A35" s="270"/>
      <c r="B35" s="287"/>
      <c r="C35" s="171" t="s">
        <v>163</v>
      </c>
      <c r="D35" s="174">
        <v>80</v>
      </c>
      <c r="E35" s="55">
        <f t="shared" si="0"/>
        <v>2</v>
      </c>
      <c r="F35" s="56">
        <f t="shared" si="1"/>
        <v>0</v>
      </c>
      <c r="G35" s="57">
        <f t="shared" si="2"/>
        <v>1</v>
      </c>
      <c r="H35" s="57">
        <f t="shared" si="3"/>
        <v>1</v>
      </c>
      <c r="I35" s="57">
        <f t="shared" si="4"/>
        <v>0</v>
      </c>
      <c r="J35" s="57">
        <f t="shared" si="5"/>
        <v>0</v>
      </c>
      <c r="K35" s="70">
        <f t="shared" si="6"/>
        <v>0.5</v>
      </c>
      <c r="L35" s="73">
        <f>K35</f>
        <v>0.5</v>
      </c>
      <c r="M35" s="257"/>
    </row>
    <row r="36" spans="1:13" ht="22.5" customHeight="1">
      <c r="A36" s="270"/>
      <c r="B36" s="287"/>
      <c r="C36" s="281" t="s">
        <v>151</v>
      </c>
      <c r="D36" s="174">
        <v>83</v>
      </c>
      <c r="E36" s="55">
        <f t="shared" si="0"/>
        <v>2</v>
      </c>
      <c r="F36" s="56">
        <f t="shared" si="1"/>
        <v>0</v>
      </c>
      <c r="G36" s="57">
        <f t="shared" si="2"/>
        <v>0</v>
      </c>
      <c r="H36" s="57">
        <f t="shared" si="3"/>
        <v>1</v>
      </c>
      <c r="I36" s="57">
        <f t="shared" si="4"/>
        <v>1</v>
      </c>
      <c r="J36" s="57">
        <f t="shared" si="5"/>
        <v>0</v>
      </c>
      <c r="K36" s="70">
        <f t="shared" si="6"/>
        <v>0</v>
      </c>
      <c r="L36" s="262">
        <f>SUM(G36:G38)/SUM(E36:E38)</f>
        <v>0.6666666666666666</v>
      </c>
      <c r="M36" s="257"/>
    </row>
    <row r="37" spans="1:13" ht="22.5" customHeight="1">
      <c r="A37" s="270"/>
      <c r="B37" s="287"/>
      <c r="C37" s="281"/>
      <c r="D37" s="174">
        <v>98</v>
      </c>
      <c r="E37" s="55">
        <f t="shared" si="0"/>
        <v>2</v>
      </c>
      <c r="F37" s="56">
        <f t="shared" si="1"/>
        <v>0</v>
      </c>
      <c r="G37" s="57">
        <f t="shared" si="2"/>
        <v>2</v>
      </c>
      <c r="H37" s="57">
        <f t="shared" si="3"/>
        <v>0</v>
      </c>
      <c r="I37" s="57">
        <f t="shared" si="4"/>
        <v>0</v>
      </c>
      <c r="J37" s="57">
        <f t="shared" si="5"/>
        <v>0</v>
      </c>
      <c r="K37" s="70">
        <f t="shared" si="6"/>
        <v>1</v>
      </c>
      <c r="L37" s="262"/>
      <c r="M37" s="257"/>
    </row>
    <row r="38" spans="1:13" ht="22.5" customHeight="1" thickBot="1">
      <c r="A38" s="270"/>
      <c r="B38" s="287"/>
      <c r="C38" s="282"/>
      <c r="D38" s="174">
        <v>99</v>
      </c>
      <c r="E38" s="64">
        <f t="shared" si="0"/>
        <v>2</v>
      </c>
      <c r="F38" s="65">
        <f t="shared" si="1"/>
        <v>0</v>
      </c>
      <c r="G38" s="66">
        <f t="shared" si="2"/>
        <v>2</v>
      </c>
      <c r="H38" s="66">
        <f t="shared" si="3"/>
        <v>0</v>
      </c>
      <c r="I38" s="66">
        <f t="shared" si="4"/>
        <v>0</v>
      </c>
      <c r="J38" s="139">
        <f t="shared" si="5"/>
        <v>0</v>
      </c>
      <c r="K38" s="70">
        <f t="shared" si="6"/>
        <v>1</v>
      </c>
      <c r="L38" s="262"/>
      <c r="M38" s="257"/>
    </row>
    <row r="39" spans="1:13" ht="22.5" customHeight="1">
      <c r="A39" s="268" t="s">
        <v>28</v>
      </c>
      <c r="B39" s="269"/>
      <c r="C39" s="265" t="s">
        <v>164</v>
      </c>
      <c r="D39" s="173">
        <v>68</v>
      </c>
      <c r="E39" s="51">
        <f t="shared" si="0"/>
        <v>1</v>
      </c>
      <c r="F39" s="52">
        <f t="shared" si="1"/>
        <v>0</v>
      </c>
      <c r="G39" s="53">
        <f t="shared" si="2"/>
        <v>1</v>
      </c>
      <c r="H39" s="53">
        <f t="shared" si="3"/>
        <v>0</v>
      </c>
      <c r="I39" s="57">
        <f t="shared" si="4"/>
        <v>0</v>
      </c>
      <c r="J39" s="136">
        <f t="shared" si="5"/>
        <v>0</v>
      </c>
      <c r="K39" s="69">
        <f t="shared" si="6"/>
        <v>1</v>
      </c>
      <c r="L39" s="262">
        <f>SUM(G39:G41)/SUM(E39:E41)</f>
        <v>0.3333333333333333</v>
      </c>
      <c r="M39" s="256">
        <f>SUM(G39:G44)/SUM(E39:E44)</f>
        <v>0.6666666666666666</v>
      </c>
    </row>
    <row r="40" spans="1:13" ht="22.5" customHeight="1">
      <c r="A40" s="270"/>
      <c r="B40" s="271"/>
      <c r="C40" s="266"/>
      <c r="D40" s="174">
        <v>81</v>
      </c>
      <c r="E40" s="55">
        <f t="shared" si="0"/>
        <v>1</v>
      </c>
      <c r="F40" s="56">
        <f t="shared" si="1"/>
        <v>0</v>
      </c>
      <c r="G40" s="57">
        <f t="shared" si="2"/>
        <v>0</v>
      </c>
      <c r="H40" s="57">
        <f t="shared" si="3"/>
        <v>1</v>
      </c>
      <c r="I40" s="57">
        <f t="shared" si="4"/>
        <v>0</v>
      </c>
      <c r="J40" s="57">
        <f t="shared" si="5"/>
        <v>0</v>
      </c>
      <c r="K40" s="70">
        <f t="shared" si="6"/>
        <v>0</v>
      </c>
      <c r="L40" s="263"/>
      <c r="M40" s="257"/>
    </row>
    <row r="41" spans="1:13" ht="22.5" customHeight="1" thickBot="1">
      <c r="A41" s="270"/>
      <c r="B41" s="271"/>
      <c r="C41" s="267"/>
      <c r="D41" s="174">
        <v>82</v>
      </c>
      <c r="E41" s="55">
        <f t="shared" si="0"/>
        <v>1</v>
      </c>
      <c r="F41" s="56">
        <f t="shared" si="1"/>
        <v>0</v>
      </c>
      <c r="G41" s="57">
        <f t="shared" si="2"/>
        <v>0</v>
      </c>
      <c r="H41" s="57">
        <f t="shared" si="3"/>
        <v>1</v>
      </c>
      <c r="I41" s="57">
        <f t="shared" si="4"/>
        <v>0</v>
      </c>
      <c r="J41" s="57">
        <f t="shared" si="5"/>
        <v>0</v>
      </c>
      <c r="K41" s="70">
        <f t="shared" si="6"/>
        <v>0</v>
      </c>
      <c r="L41" s="264"/>
      <c r="M41" s="257"/>
    </row>
    <row r="42" spans="1:13" ht="22.5" customHeight="1">
      <c r="A42" s="270"/>
      <c r="B42" s="271"/>
      <c r="C42" s="259" t="s">
        <v>27</v>
      </c>
      <c r="D42" s="174">
        <v>67</v>
      </c>
      <c r="E42" s="55">
        <f t="shared" si="0"/>
        <v>1</v>
      </c>
      <c r="F42" s="56">
        <f t="shared" si="1"/>
        <v>0</v>
      </c>
      <c r="G42" s="57">
        <f t="shared" si="2"/>
        <v>1</v>
      </c>
      <c r="H42" s="57">
        <f t="shared" si="3"/>
        <v>0</v>
      </c>
      <c r="I42" s="57">
        <f t="shared" si="4"/>
        <v>0</v>
      </c>
      <c r="J42" s="57">
        <f t="shared" si="5"/>
        <v>0</v>
      </c>
      <c r="K42" s="70">
        <f t="shared" si="6"/>
        <v>1</v>
      </c>
      <c r="L42" s="262">
        <f>SUM(G42:G44)/SUM(E42:E44)</f>
        <v>1</v>
      </c>
      <c r="M42" s="257"/>
    </row>
    <row r="43" spans="1:13" ht="22.5" customHeight="1">
      <c r="A43" s="272"/>
      <c r="B43" s="273"/>
      <c r="C43" s="260"/>
      <c r="D43" s="175">
        <v>70</v>
      </c>
      <c r="E43" s="55">
        <f t="shared" si="0"/>
        <v>1</v>
      </c>
      <c r="F43" s="56">
        <f t="shared" si="1"/>
        <v>0</v>
      </c>
      <c r="G43" s="57">
        <f t="shared" si="2"/>
        <v>1</v>
      </c>
      <c r="H43" s="57">
        <f t="shared" si="3"/>
        <v>0</v>
      </c>
      <c r="I43" s="57">
        <f t="shared" si="4"/>
        <v>0</v>
      </c>
      <c r="J43" s="57">
        <f t="shared" si="5"/>
        <v>0</v>
      </c>
      <c r="K43" s="70">
        <f t="shared" si="6"/>
        <v>1</v>
      </c>
      <c r="L43" s="263"/>
      <c r="M43" s="257"/>
    </row>
    <row r="44" spans="1:13" ht="22.5" customHeight="1" thickBot="1">
      <c r="A44" s="274"/>
      <c r="B44" s="275"/>
      <c r="C44" s="261"/>
      <c r="D44" s="176">
        <v>71</v>
      </c>
      <c r="E44" s="64">
        <f t="shared" si="0"/>
        <v>1</v>
      </c>
      <c r="F44" s="65">
        <f t="shared" si="1"/>
        <v>0</v>
      </c>
      <c r="G44" s="66">
        <f t="shared" si="2"/>
        <v>1</v>
      </c>
      <c r="H44" s="66">
        <f t="shared" si="3"/>
        <v>0</v>
      </c>
      <c r="I44" s="66">
        <f t="shared" si="4"/>
        <v>0</v>
      </c>
      <c r="J44" s="66">
        <f t="shared" si="5"/>
        <v>0</v>
      </c>
      <c r="K44" s="71">
        <f t="shared" si="6"/>
        <v>1</v>
      </c>
      <c r="L44" s="264"/>
      <c r="M44" s="258"/>
    </row>
    <row r="45" ht="13.5" customHeight="1">
      <c r="H45" s="57"/>
    </row>
    <row r="46" ht="13.5" customHeight="1">
      <c r="H46" s="57"/>
    </row>
    <row r="47" ht="13.5" customHeight="1">
      <c r="H47" s="57"/>
    </row>
    <row r="48" ht="13.5" customHeight="1">
      <c r="H48" s="57"/>
    </row>
    <row r="49" ht="13.5" customHeight="1">
      <c r="H49" s="57"/>
    </row>
    <row r="50" ht="13.5" customHeight="1">
      <c r="H50" s="57"/>
    </row>
    <row r="51" ht="13.5" customHeight="1">
      <c r="H51" s="57"/>
    </row>
    <row r="52" ht="13.5" customHeight="1">
      <c r="H52" s="57"/>
    </row>
    <row r="53" ht="13.5" customHeight="1">
      <c r="H53" s="57"/>
    </row>
    <row r="54" ht="13.5" customHeight="1">
      <c r="H54" s="57"/>
    </row>
    <row r="55" ht="13.5" customHeight="1">
      <c r="H55" s="57"/>
    </row>
    <row r="56" ht="13.5" customHeight="1">
      <c r="H56" s="57"/>
    </row>
    <row r="57" ht="13.5" customHeight="1">
      <c r="H57" s="57"/>
    </row>
    <row r="58" ht="13.5" customHeight="1">
      <c r="H58" s="57"/>
    </row>
    <row r="59" ht="13.5" customHeight="1">
      <c r="H59" s="57"/>
    </row>
    <row r="60" ht="13.5" customHeight="1">
      <c r="H60" s="57"/>
    </row>
    <row r="61" ht="13.5" customHeight="1">
      <c r="H61" s="57"/>
    </row>
    <row r="62" ht="13.5" customHeight="1">
      <c r="H62" s="57"/>
    </row>
    <row r="63" ht="13.5" customHeight="1">
      <c r="H63" s="57"/>
    </row>
    <row r="64" ht="13.5" customHeight="1">
      <c r="H64" s="57"/>
    </row>
    <row r="65" ht="13.5" customHeight="1">
      <c r="H65" s="57"/>
    </row>
    <row r="66" ht="13.5" customHeight="1">
      <c r="H66" s="140"/>
    </row>
    <row r="67" ht="13.5" customHeight="1">
      <c r="H67" s="140"/>
    </row>
    <row r="68" ht="13.5" customHeight="1">
      <c r="H68" s="140"/>
    </row>
    <row r="69" ht="13.5" customHeight="1">
      <c r="H69" s="140"/>
    </row>
    <row r="70" ht="13.5" customHeight="1">
      <c r="H70" s="140"/>
    </row>
    <row r="71" ht="13.5" customHeight="1">
      <c r="H71" s="140"/>
    </row>
    <row r="72" ht="13.5" customHeight="1">
      <c r="H72" s="140"/>
    </row>
    <row r="73" ht="13.5" customHeight="1">
      <c r="H73" s="140"/>
    </row>
    <row r="74" ht="13.5" customHeight="1">
      <c r="H74" s="140"/>
    </row>
    <row r="75" ht="13.5" customHeight="1">
      <c r="H75" s="140"/>
    </row>
  </sheetData>
  <sheetProtection/>
  <mergeCells count="36">
    <mergeCell ref="C12:C15"/>
    <mergeCell ref="L12:L15"/>
    <mergeCell ref="C16:C17"/>
    <mergeCell ref="C24:C25"/>
    <mergeCell ref="L24:L25"/>
    <mergeCell ref="L16:L17"/>
    <mergeCell ref="C18:C21"/>
    <mergeCell ref="C22:C23"/>
    <mergeCell ref="L18:L21"/>
    <mergeCell ref="A31:B38"/>
    <mergeCell ref="L4:M4"/>
    <mergeCell ref="A4:C4"/>
    <mergeCell ref="A5:B10"/>
    <mergeCell ref="C9:C10"/>
    <mergeCell ref="L9:L10"/>
    <mergeCell ref="M5:M10"/>
    <mergeCell ref="C7:C8"/>
    <mergeCell ref="L7:L8"/>
    <mergeCell ref="M11:M25"/>
    <mergeCell ref="A39:B44"/>
    <mergeCell ref="C32:C33"/>
    <mergeCell ref="L32:L33"/>
    <mergeCell ref="A11:B25"/>
    <mergeCell ref="M31:M38"/>
    <mergeCell ref="C36:C38"/>
    <mergeCell ref="L36:L38"/>
    <mergeCell ref="C29:C30"/>
    <mergeCell ref="L29:L30"/>
    <mergeCell ref="A26:B30"/>
    <mergeCell ref="L22:L23"/>
    <mergeCell ref="M39:M44"/>
    <mergeCell ref="C42:C44"/>
    <mergeCell ref="L42:L44"/>
    <mergeCell ref="C39:C41"/>
    <mergeCell ref="L39:L41"/>
    <mergeCell ref="M26:M30"/>
  </mergeCells>
  <conditionalFormatting sqref="M31:M39 M5:M6 M11 M26 L16:L18 L5:L12 L22:L44">
    <cfRule type="cellIs" priority="67" dxfId="2" operator="lessThan" stopIfTrue="1">
      <formula>0.5</formula>
    </cfRule>
    <cfRule type="cellIs" priority="68" dxfId="1" operator="between" stopIfTrue="1">
      <formula>0.5</formula>
      <formula>0.75</formula>
    </cfRule>
    <cfRule type="cellIs" priority="69" dxfId="0" operator="greaterThan" stopIfTrue="1">
      <formula>0.75</formula>
    </cfRule>
  </conditionalFormatting>
  <printOptions/>
  <pageMargins left="0.5118110236220472" right="0.35433070866141736" top="0.7874015748031497" bottom="0.984251968503937" header="0.5118110236220472" footer="0.5118110236220472"/>
  <pageSetup fitToHeight="1" fitToWidth="1" horizontalDpi="600" verticalDpi="600" orientation="portrait" paperSize="9" scale="51" r:id="rId1"/>
  <headerFooter alignWithMargins="0">
    <oddFooter>&amp;R&amp;A
JCR - eppee.ouvaton.org
Epinay 2013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Q65"/>
  <sheetViews>
    <sheetView zoomScalePageLayoutView="0" workbookViewId="0" topLeftCell="A1">
      <selection activeCell="C2" sqref="C2"/>
    </sheetView>
  </sheetViews>
  <sheetFormatPr defaultColWidth="11.421875" defaultRowHeight="13.5" customHeight="1"/>
  <cols>
    <col min="1" max="1" width="17.140625" style="1" customWidth="1"/>
    <col min="2" max="2" width="7.00390625" style="1" customWidth="1"/>
    <col min="3" max="3" width="94.8515625" style="0" customWidth="1"/>
    <col min="4" max="4" width="7.00390625" style="83" customWidth="1"/>
    <col min="5" max="6" width="4.57421875" style="42" customWidth="1"/>
    <col min="7" max="10" width="4.57421875" style="0" customWidth="1"/>
    <col min="11" max="11" width="9.57421875" style="41" customWidth="1"/>
    <col min="12" max="13" width="12.7109375" style="0" bestFit="1" customWidth="1"/>
    <col min="14" max="14" width="2.140625" style="0" customWidth="1"/>
    <col min="15" max="15" width="6.00390625" style="41" customWidth="1"/>
    <col min="16" max="16" width="13.140625" style="0" bestFit="1" customWidth="1"/>
  </cols>
  <sheetData>
    <row r="2" ht="42.75" customHeight="1">
      <c r="C2" s="74" t="s">
        <v>139</v>
      </c>
    </row>
    <row r="3" ht="13.5" customHeight="1" thickBot="1"/>
    <row r="4" spans="1:17" ht="51" customHeight="1" thickBot="1">
      <c r="A4" s="233" t="str">
        <f>'Synth classe FRA'!A4:C4</f>
        <v>Mai 2013 - CM2 - xxxxxxxxxtoto</v>
      </c>
      <c r="B4" s="234"/>
      <c r="C4" s="235"/>
      <c r="D4" s="43" t="s">
        <v>43</v>
      </c>
      <c r="E4" s="48" t="s">
        <v>51</v>
      </c>
      <c r="F4" s="49" t="s">
        <v>50</v>
      </c>
      <c r="G4" s="48" t="s">
        <v>52</v>
      </c>
      <c r="H4" s="48" t="s">
        <v>144</v>
      </c>
      <c r="I4" s="48" t="s">
        <v>53</v>
      </c>
      <c r="J4" s="48" t="s">
        <v>54</v>
      </c>
      <c r="K4" s="50" t="s">
        <v>55</v>
      </c>
      <c r="L4" s="222" t="s">
        <v>57</v>
      </c>
      <c r="M4" s="223"/>
      <c r="O4" s="75" t="s">
        <v>56</v>
      </c>
      <c r="P4" s="313" t="str">
        <f>CONCATENATE("SR ",ELEVE)</f>
        <v>SR Élève 59</v>
      </c>
      <c r="Q4" s="314"/>
    </row>
    <row r="5" spans="1:17" ht="22.5" customHeight="1">
      <c r="A5" s="224" t="s">
        <v>1</v>
      </c>
      <c r="B5" s="225"/>
      <c r="C5" s="236" t="s">
        <v>0</v>
      </c>
      <c r="D5" s="158">
        <v>7</v>
      </c>
      <c r="E5" s="51">
        <f aca="true" t="shared" si="0" ref="E5:E64">HLOOKUP(D5,RESULTATS,7)</f>
        <v>2</v>
      </c>
      <c r="F5" s="52">
        <f aca="true" t="shared" si="1" ref="F5:F21">HLOOKUP(D5,RESULTATS,6)</f>
        <v>0</v>
      </c>
      <c r="G5" s="53">
        <f aca="true" t="shared" si="2" ref="G5:G21">HLOOKUP(D5,RESULTATS,2)</f>
        <v>0</v>
      </c>
      <c r="H5" s="53">
        <f>HLOOKUP(D5,RESULTATS,5)</f>
        <v>0</v>
      </c>
      <c r="I5" s="53">
        <f>HLOOKUP(D5,RESULTATS,3)</f>
        <v>1</v>
      </c>
      <c r="J5" s="136">
        <f aca="true" t="shared" si="3" ref="J5:J10">HLOOKUP(D5,RESULTATS,4)</f>
        <v>1</v>
      </c>
      <c r="K5" s="69">
        <f>G5/E5</f>
        <v>0</v>
      </c>
      <c r="L5" s="249">
        <f>SUM(G5:G6)/SUM(E5:E6)</f>
        <v>0.3333333333333333</v>
      </c>
      <c r="M5" s="230">
        <f>SUM(G5:G19)/SUM(E5:E19)</f>
        <v>0.75</v>
      </c>
      <c r="O5" s="76">
        <f aca="true" t="shared" si="4" ref="O5:O36">VLOOKUP(ELEVE,SAISIE,D5+2,FALSE)</f>
        <v>0</v>
      </c>
      <c r="P5" s="304">
        <f>COUNTIF(O5:O6,1)/COUNTIF(O5:O6,"&gt;=0")</f>
        <v>0</v>
      </c>
      <c r="Q5" s="316">
        <f>COUNTIF(O5:O19,1)/COUNTIF(O5:O19,"&gt;=0")</f>
        <v>0</v>
      </c>
    </row>
    <row r="6" spans="1:17" ht="22.5" customHeight="1">
      <c r="A6" s="226"/>
      <c r="B6" s="227"/>
      <c r="C6" s="213"/>
      <c r="D6" s="157">
        <v>49</v>
      </c>
      <c r="E6" s="58">
        <f t="shared" si="0"/>
        <v>1</v>
      </c>
      <c r="F6" s="59">
        <f t="shared" si="1"/>
        <v>1</v>
      </c>
      <c r="G6" s="60">
        <f t="shared" si="2"/>
        <v>1</v>
      </c>
      <c r="H6" s="60">
        <f aca="true" t="shared" si="5" ref="H6:H64">HLOOKUP(D6,RESULTATS,5)</f>
        <v>0</v>
      </c>
      <c r="I6" s="60">
        <f>HLOOKUP(D6,RESULTATS,3)</f>
        <v>0</v>
      </c>
      <c r="J6" s="138">
        <f t="shared" si="3"/>
        <v>0</v>
      </c>
      <c r="K6" s="70">
        <f aca="true" t="shared" si="6" ref="K6:K64">G6/E6</f>
        <v>1</v>
      </c>
      <c r="L6" s="211"/>
      <c r="M6" s="231"/>
      <c r="O6" s="77">
        <f t="shared" si="4"/>
        <v>0</v>
      </c>
      <c r="P6" s="305"/>
      <c r="Q6" s="317"/>
    </row>
    <row r="7" spans="1:17" ht="22.5" customHeight="1">
      <c r="A7" s="226"/>
      <c r="B7" s="227"/>
      <c r="C7" s="213" t="s">
        <v>2</v>
      </c>
      <c r="D7" s="159">
        <v>8</v>
      </c>
      <c r="E7" s="61">
        <f t="shared" si="0"/>
        <v>2</v>
      </c>
      <c r="F7" s="62">
        <f t="shared" si="1"/>
        <v>0</v>
      </c>
      <c r="G7" s="63">
        <f t="shared" si="2"/>
        <v>1</v>
      </c>
      <c r="H7" s="57">
        <f t="shared" si="5"/>
        <v>1</v>
      </c>
      <c r="I7" s="57">
        <f>HLOOKUP(D7,RESULTATS,3)</f>
        <v>0</v>
      </c>
      <c r="J7" s="57">
        <f t="shared" si="3"/>
        <v>0</v>
      </c>
      <c r="K7" s="70">
        <f t="shared" si="6"/>
        <v>0.5</v>
      </c>
      <c r="L7" s="212">
        <f>SUM(G7:G15)/SUM(E7:E15)</f>
        <v>0.7777777777777778</v>
      </c>
      <c r="M7" s="231"/>
      <c r="O7" s="77">
        <f t="shared" si="4"/>
        <v>0</v>
      </c>
      <c r="P7" s="305">
        <f>COUNTIF(O7:O15,1)/COUNTIF(O7:O15,"&gt;=0")</f>
        <v>0</v>
      </c>
      <c r="Q7" s="317"/>
    </row>
    <row r="8" spans="1:17" ht="22.5" customHeight="1">
      <c r="A8" s="226"/>
      <c r="B8" s="227"/>
      <c r="C8" s="213"/>
      <c r="D8" s="157">
        <v>9</v>
      </c>
      <c r="E8" s="55">
        <f t="shared" si="0"/>
        <v>2</v>
      </c>
      <c r="F8" s="56">
        <f t="shared" si="1"/>
        <v>0</v>
      </c>
      <c r="G8" s="57">
        <f t="shared" si="2"/>
        <v>2</v>
      </c>
      <c r="H8" s="57">
        <f t="shared" si="5"/>
        <v>0</v>
      </c>
      <c r="I8" s="57">
        <f>HLOOKUP(D8,RESULTATS,3)</f>
        <v>0</v>
      </c>
      <c r="J8" s="57">
        <f t="shared" si="3"/>
        <v>0</v>
      </c>
      <c r="K8" s="70">
        <f t="shared" si="6"/>
        <v>1</v>
      </c>
      <c r="L8" s="212"/>
      <c r="M8" s="231"/>
      <c r="O8" s="77">
        <f t="shared" si="4"/>
        <v>0</v>
      </c>
      <c r="P8" s="305"/>
      <c r="Q8" s="317"/>
    </row>
    <row r="9" spans="1:17" ht="22.5" customHeight="1">
      <c r="A9" s="226"/>
      <c r="B9" s="227"/>
      <c r="C9" s="213"/>
      <c r="D9" s="157">
        <v>10</v>
      </c>
      <c r="E9" s="55">
        <f t="shared" si="0"/>
        <v>2</v>
      </c>
      <c r="F9" s="56">
        <f t="shared" si="1"/>
        <v>0</v>
      </c>
      <c r="G9" s="57">
        <f t="shared" si="2"/>
        <v>2</v>
      </c>
      <c r="H9" s="57">
        <f t="shared" si="5"/>
        <v>0</v>
      </c>
      <c r="I9" s="57">
        <f>HLOOKUP(D9,RESULTATS,3)</f>
        <v>0</v>
      </c>
      <c r="J9" s="57">
        <f t="shared" si="3"/>
        <v>0</v>
      </c>
      <c r="K9" s="70">
        <f t="shared" si="6"/>
        <v>1</v>
      </c>
      <c r="L9" s="212"/>
      <c r="M9" s="231"/>
      <c r="O9" s="77">
        <f t="shared" si="4"/>
        <v>0</v>
      </c>
      <c r="P9" s="305"/>
      <c r="Q9" s="317"/>
    </row>
    <row r="10" spans="1:17" ht="22.5" customHeight="1">
      <c r="A10" s="226"/>
      <c r="B10" s="227"/>
      <c r="C10" s="213"/>
      <c r="D10" s="157">
        <v>12</v>
      </c>
      <c r="E10" s="55">
        <f t="shared" si="0"/>
        <v>2</v>
      </c>
      <c r="F10" s="56">
        <f t="shared" si="1"/>
        <v>0</v>
      </c>
      <c r="G10" s="57">
        <f t="shared" si="2"/>
        <v>2</v>
      </c>
      <c r="H10" s="57">
        <f t="shared" si="5"/>
        <v>0</v>
      </c>
      <c r="I10" s="57">
        <f aca="true" t="shared" si="7" ref="I10:I17">HLOOKUP(D10,RESULTATS,3)</f>
        <v>0</v>
      </c>
      <c r="J10" s="57">
        <f t="shared" si="3"/>
        <v>0</v>
      </c>
      <c r="K10" s="70">
        <f t="shared" si="6"/>
        <v>1</v>
      </c>
      <c r="L10" s="212"/>
      <c r="M10" s="231"/>
      <c r="O10" s="77">
        <f t="shared" si="4"/>
        <v>0</v>
      </c>
      <c r="P10" s="305"/>
      <c r="Q10" s="317"/>
    </row>
    <row r="11" spans="1:17" ht="22.5" customHeight="1">
      <c r="A11" s="226"/>
      <c r="B11" s="227"/>
      <c r="C11" s="213"/>
      <c r="D11" s="157">
        <v>31</v>
      </c>
      <c r="E11" s="55">
        <f t="shared" si="0"/>
        <v>2</v>
      </c>
      <c r="F11" s="56">
        <f t="shared" si="1"/>
        <v>0</v>
      </c>
      <c r="G11" s="57">
        <f t="shared" si="2"/>
        <v>2</v>
      </c>
      <c r="H11" s="57">
        <f t="shared" si="5"/>
        <v>0</v>
      </c>
      <c r="I11" s="57">
        <f t="shared" si="7"/>
        <v>0</v>
      </c>
      <c r="J11" s="57">
        <f aca="true" t="shared" si="8" ref="J11:J20">HLOOKUP(D11,RESULTATS,4)</f>
        <v>0</v>
      </c>
      <c r="K11" s="70">
        <f t="shared" si="6"/>
        <v>1</v>
      </c>
      <c r="L11" s="212"/>
      <c r="M11" s="231"/>
      <c r="O11" s="77">
        <f t="shared" si="4"/>
        <v>0</v>
      </c>
      <c r="P11" s="305"/>
      <c r="Q11" s="317"/>
    </row>
    <row r="12" spans="1:17" ht="22.5" customHeight="1">
      <c r="A12" s="226"/>
      <c r="B12" s="227"/>
      <c r="C12" s="213"/>
      <c r="D12" s="157">
        <v>32</v>
      </c>
      <c r="E12" s="55">
        <f t="shared" si="0"/>
        <v>2</v>
      </c>
      <c r="F12" s="56">
        <f>HLOOKUP(D12,RESULTATS,6)</f>
        <v>0</v>
      </c>
      <c r="G12" s="57">
        <f t="shared" si="2"/>
        <v>1</v>
      </c>
      <c r="H12" s="57">
        <f t="shared" si="5"/>
        <v>0</v>
      </c>
      <c r="I12" s="57">
        <f t="shared" si="7"/>
        <v>0</v>
      </c>
      <c r="J12" s="57">
        <f t="shared" si="8"/>
        <v>1</v>
      </c>
      <c r="K12" s="70">
        <f t="shared" si="6"/>
        <v>0.5</v>
      </c>
      <c r="L12" s="212"/>
      <c r="M12" s="231"/>
      <c r="O12" s="77">
        <f t="shared" si="4"/>
        <v>0</v>
      </c>
      <c r="P12" s="305"/>
      <c r="Q12" s="317"/>
    </row>
    <row r="13" spans="1:17" ht="22.5" customHeight="1">
      <c r="A13" s="226"/>
      <c r="B13" s="227"/>
      <c r="C13" s="213"/>
      <c r="D13" s="157">
        <v>35</v>
      </c>
      <c r="E13" s="55">
        <f t="shared" si="0"/>
        <v>2</v>
      </c>
      <c r="F13" s="56">
        <f t="shared" si="1"/>
        <v>0</v>
      </c>
      <c r="G13" s="57">
        <f t="shared" si="2"/>
        <v>1</v>
      </c>
      <c r="H13" s="57">
        <f t="shared" si="5"/>
        <v>1</v>
      </c>
      <c r="I13" s="57">
        <f t="shared" si="7"/>
        <v>0</v>
      </c>
      <c r="J13" s="57">
        <f t="shared" si="8"/>
        <v>0</v>
      </c>
      <c r="K13" s="70">
        <f t="shared" si="6"/>
        <v>0.5</v>
      </c>
      <c r="L13" s="212"/>
      <c r="M13" s="231"/>
      <c r="O13" s="77">
        <f t="shared" si="4"/>
        <v>0</v>
      </c>
      <c r="P13" s="305"/>
      <c r="Q13" s="317"/>
    </row>
    <row r="14" spans="1:17" ht="22.5" customHeight="1">
      <c r="A14" s="226"/>
      <c r="B14" s="227"/>
      <c r="C14" s="213"/>
      <c r="D14" s="157">
        <v>50</v>
      </c>
      <c r="E14" s="55">
        <f t="shared" si="0"/>
        <v>2</v>
      </c>
      <c r="F14" s="56">
        <f t="shared" si="1"/>
        <v>0</v>
      </c>
      <c r="G14" s="57">
        <f t="shared" si="2"/>
        <v>1</v>
      </c>
      <c r="H14" s="57">
        <f t="shared" si="5"/>
        <v>0</v>
      </c>
      <c r="I14" s="57">
        <f t="shared" si="7"/>
        <v>0</v>
      </c>
      <c r="J14" s="139">
        <f t="shared" si="8"/>
        <v>1</v>
      </c>
      <c r="K14" s="70">
        <f t="shared" si="6"/>
        <v>0.5</v>
      </c>
      <c r="L14" s="212"/>
      <c r="M14" s="231"/>
      <c r="O14" s="77">
        <f t="shared" si="4"/>
        <v>0</v>
      </c>
      <c r="P14" s="305"/>
      <c r="Q14" s="317"/>
    </row>
    <row r="15" spans="1:17" ht="22.5" customHeight="1">
      <c r="A15" s="226"/>
      <c r="B15" s="227"/>
      <c r="C15" s="213"/>
      <c r="D15" s="157">
        <v>51</v>
      </c>
      <c r="E15" s="58">
        <f t="shared" si="0"/>
        <v>2</v>
      </c>
      <c r="F15" s="59">
        <f t="shared" si="1"/>
        <v>0</v>
      </c>
      <c r="G15" s="60">
        <f t="shared" si="2"/>
        <v>2</v>
      </c>
      <c r="H15" s="60">
        <f t="shared" si="5"/>
        <v>0</v>
      </c>
      <c r="I15" s="60">
        <f t="shared" si="7"/>
        <v>0</v>
      </c>
      <c r="J15" s="138">
        <f t="shared" si="8"/>
        <v>0</v>
      </c>
      <c r="K15" s="70">
        <f t="shared" si="6"/>
        <v>1</v>
      </c>
      <c r="L15" s="212"/>
      <c r="M15" s="231"/>
      <c r="O15" s="77">
        <f t="shared" si="4"/>
        <v>0</v>
      </c>
      <c r="P15" s="305"/>
      <c r="Q15" s="317"/>
    </row>
    <row r="16" spans="1:17" ht="22.5" customHeight="1">
      <c r="A16" s="226"/>
      <c r="B16" s="227"/>
      <c r="C16" s="209" t="s">
        <v>3</v>
      </c>
      <c r="D16" s="156">
        <v>11</v>
      </c>
      <c r="E16" s="55">
        <f t="shared" si="0"/>
        <v>2</v>
      </c>
      <c r="F16" s="56">
        <f t="shared" si="1"/>
        <v>0</v>
      </c>
      <c r="G16" s="57">
        <f t="shared" si="2"/>
        <v>2</v>
      </c>
      <c r="H16" s="57">
        <f t="shared" si="5"/>
        <v>0</v>
      </c>
      <c r="I16" s="57">
        <f t="shared" si="7"/>
        <v>0</v>
      </c>
      <c r="J16" s="57">
        <f t="shared" si="8"/>
        <v>0</v>
      </c>
      <c r="K16" s="70">
        <f t="shared" si="6"/>
        <v>1</v>
      </c>
      <c r="L16" s="212">
        <f>SUM(G16:G19)/SUM(E16:E19)</f>
        <v>0.8571428571428571</v>
      </c>
      <c r="M16" s="231"/>
      <c r="O16" s="77">
        <f t="shared" si="4"/>
        <v>0</v>
      </c>
      <c r="P16" s="305">
        <f>COUNTIF(O16:O19,1)/COUNTIF(O16:O19,"&gt;=0")</f>
        <v>0</v>
      </c>
      <c r="Q16" s="317"/>
    </row>
    <row r="17" spans="1:17" ht="22.5" customHeight="1">
      <c r="A17" s="226"/>
      <c r="B17" s="227"/>
      <c r="C17" s="213"/>
      <c r="D17" s="157">
        <v>13</v>
      </c>
      <c r="E17" s="55">
        <f t="shared" si="0"/>
        <v>2</v>
      </c>
      <c r="F17" s="56">
        <f t="shared" si="1"/>
        <v>0</v>
      </c>
      <c r="G17" s="57">
        <f t="shared" si="2"/>
        <v>2</v>
      </c>
      <c r="H17" s="57">
        <f t="shared" si="5"/>
        <v>0</v>
      </c>
      <c r="I17" s="57">
        <f t="shared" si="7"/>
        <v>0</v>
      </c>
      <c r="J17" s="57">
        <f t="shared" si="8"/>
        <v>0</v>
      </c>
      <c r="K17" s="70">
        <f t="shared" si="6"/>
        <v>1</v>
      </c>
      <c r="L17" s="212"/>
      <c r="M17" s="231"/>
      <c r="O17" s="77">
        <f t="shared" si="4"/>
        <v>0</v>
      </c>
      <c r="P17" s="305"/>
      <c r="Q17" s="317"/>
    </row>
    <row r="18" spans="1:17" ht="22.5" customHeight="1">
      <c r="A18" s="226"/>
      <c r="B18" s="227"/>
      <c r="C18" s="213"/>
      <c r="D18" s="157">
        <v>33</v>
      </c>
      <c r="E18" s="55">
        <f t="shared" si="0"/>
        <v>1</v>
      </c>
      <c r="F18" s="56">
        <f t="shared" si="1"/>
        <v>1</v>
      </c>
      <c r="G18" s="57">
        <f t="shared" si="2"/>
        <v>1</v>
      </c>
      <c r="H18" s="57">
        <f t="shared" si="5"/>
        <v>0</v>
      </c>
      <c r="I18" s="57">
        <f aca="true" t="shared" si="9" ref="I18:I64">HLOOKUP(D18,RESULTATS,3)</f>
        <v>0</v>
      </c>
      <c r="J18" s="57">
        <f t="shared" si="8"/>
        <v>0</v>
      </c>
      <c r="K18" s="70">
        <f t="shared" si="6"/>
        <v>1</v>
      </c>
      <c r="L18" s="212"/>
      <c r="M18" s="231"/>
      <c r="O18" s="77">
        <f t="shared" si="4"/>
        <v>0</v>
      </c>
      <c r="P18" s="305"/>
      <c r="Q18" s="317"/>
    </row>
    <row r="19" spans="1:17" ht="22.5" customHeight="1" thickBot="1">
      <c r="A19" s="237"/>
      <c r="B19" s="238"/>
      <c r="C19" s="253"/>
      <c r="D19" s="160">
        <v>34</v>
      </c>
      <c r="E19" s="64">
        <f t="shared" si="0"/>
        <v>2</v>
      </c>
      <c r="F19" s="65">
        <f t="shared" si="1"/>
        <v>0</v>
      </c>
      <c r="G19" s="66">
        <f t="shared" si="2"/>
        <v>1</v>
      </c>
      <c r="H19" s="66">
        <f t="shared" si="5"/>
        <v>1</v>
      </c>
      <c r="I19" s="66">
        <f t="shared" si="9"/>
        <v>0</v>
      </c>
      <c r="J19" s="132">
        <f t="shared" si="8"/>
        <v>0</v>
      </c>
      <c r="K19" s="71">
        <f t="shared" si="6"/>
        <v>0.5</v>
      </c>
      <c r="L19" s="254"/>
      <c r="M19" s="231"/>
      <c r="O19" s="78">
        <f t="shared" si="4"/>
        <v>0</v>
      </c>
      <c r="P19" s="319"/>
      <c r="Q19" s="318"/>
    </row>
    <row r="20" spans="1:17" ht="22.5" customHeight="1">
      <c r="A20" s="224" t="s">
        <v>5</v>
      </c>
      <c r="B20" s="225"/>
      <c r="C20" s="209" t="s">
        <v>4</v>
      </c>
      <c r="D20" s="156">
        <v>46</v>
      </c>
      <c r="E20" s="51">
        <f t="shared" si="0"/>
        <v>2</v>
      </c>
      <c r="F20" s="52">
        <f t="shared" si="1"/>
        <v>0</v>
      </c>
      <c r="G20" s="53">
        <f t="shared" si="2"/>
        <v>1</v>
      </c>
      <c r="H20" s="57">
        <f t="shared" si="5"/>
        <v>0</v>
      </c>
      <c r="I20" s="57">
        <f t="shared" si="9"/>
        <v>0</v>
      </c>
      <c r="J20" s="57">
        <f t="shared" si="8"/>
        <v>1</v>
      </c>
      <c r="K20" s="69">
        <f t="shared" si="6"/>
        <v>0.5</v>
      </c>
      <c r="L20" s="330">
        <f>SUM(G20:G21)/SUM(E20:E21)</f>
        <v>0.5</v>
      </c>
      <c r="M20" s="323">
        <f>SUM(G20:G29)/SUM(E20:E29)</f>
        <v>0.6111111111111112</v>
      </c>
      <c r="O20" s="76">
        <f t="shared" si="4"/>
        <v>0</v>
      </c>
      <c r="P20" s="304">
        <f>COUNTIF(O20:O21,1)/COUNTIF(O20:O21,"&gt;=0")</f>
        <v>0</v>
      </c>
      <c r="Q20" s="316">
        <f>COUNTIF(O20:O29,1)/COUNTIF(O20:O29,"&gt;=0")</f>
        <v>0</v>
      </c>
    </row>
    <row r="21" spans="1:17" ht="22.5" customHeight="1" thickBot="1">
      <c r="A21" s="226"/>
      <c r="B21" s="227"/>
      <c r="C21" s="213"/>
      <c r="D21" s="157">
        <v>47</v>
      </c>
      <c r="E21" s="55">
        <f t="shared" si="0"/>
        <v>2</v>
      </c>
      <c r="F21" s="56">
        <f t="shared" si="1"/>
        <v>0</v>
      </c>
      <c r="G21" s="57">
        <f t="shared" si="2"/>
        <v>1</v>
      </c>
      <c r="H21" s="57">
        <f t="shared" si="5"/>
        <v>1</v>
      </c>
      <c r="I21" s="57">
        <f t="shared" si="9"/>
        <v>0</v>
      </c>
      <c r="J21" s="57">
        <f>HLOOKUP(D21,RESULTATS,4)</f>
        <v>0</v>
      </c>
      <c r="K21" s="70">
        <f t="shared" si="6"/>
        <v>0.5</v>
      </c>
      <c r="L21" s="320"/>
      <c r="M21" s="324"/>
      <c r="O21" s="77">
        <f t="shared" si="4"/>
        <v>0</v>
      </c>
      <c r="P21" s="305"/>
      <c r="Q21" s="317"/>
    </row>
    <row r="22" spans="1:17" ht="22.5" customHeight="1">
      <c r="A22" s="226"/>
      <c r="B22" s="227"/>
      <c r="C22" s="209" t="s">
        <v>141</v>
      </c>
      <c r="D22" s="157">
        <v>37</v>
      </c>
      <c r="E22" s="55">
        <f t="shared" si="0"/>
        <v>1</v>
      </c>
      <c r="F22" s="56">
        <f aca="true" t="shared" si="10" ref="F22:F64">HLOOKUP(D22,RESULTATS,6)</f>
        <v>0</v>
      </c>
      <c r="G22" s="57">
        <f aca="true" t="shared" si="11" ref="G22:G64">HLOOKUP(D22,RESULTATS,2)</f>
        <v>1</v>
      </c>
      <c r="H22" s="57">
        <f t="shared" si="5"/>
        <v>0</v>
      </c>
      <c r="I22" s="57">
        <f t="shared" si="9"/>
        <v>0</v>
      </c>
      <c r="J22" s="57">
        <f aca="true" t="shared" si="12" ref="J22:J64">HLOOKUP(D22,RESULTATS,4)</f>
        <v>0</v>
      </c>
      <c r="K22" s="69">
        <f>G22/E22</f>
        <v>1</v>
      </c>
      <c r="L22" s="320">
        <f>SUM(G22:G23)/SUM(E22:E23)</f>
        <v>1</v>
      </c>
      <c r="M22" s="324"/>
      <c r="O22" s="77">
        <f t="shared" si="4"/>
        <v>0</v>
      </c>
      <c r="P22" s="304">
        <f>COUNTIF(O22:O23,1)/COUNTIF(O22:O23,"&gt;=0")</f>
        <v>0</v>
      </c>
      <c r="Q22" s="317"/>
    </row>
    <row r="23" spans="1:17" ht="22.5" customHeight="1">
      <c r="A23" s="226"/>
      <c r="B23" s="227"/>
      <c r="C23" s="213"/>
      <c r="D23" s="157">
        <v>38</v>
      </c>
      <c r="E23" s="55">
        <f t="shared" si="0"/>
        <v>1</v>
      </c>
      <c r="F23" s="56">
        <f t="shared" si="10"/>
        <v>0</v>
      </c>
      <c r="G23" s="57">
        <f t="shared" si="11"/>
        <v>1</v>
      </c>
      <c r="H23" s="57">
        <f t="shared" si="5"/>
        <v>0</v>
      </c>
      <c r="I23" s="57">
        <f t="shared" si="9"/>
        <v>0</v>
      </c>
      <c r="J23" s="57">
        <f t="shared" si="12"/>
        <v>0</v>
      </c>
      <c r="K23" s="70">
        <f>G23/E23</f>
        <v>1</v>
      </c>
      <c r="L23" s="320"/>
      <c r="M23" s="324"/>
      <c r="O23" s="77">
        <f t="shared" si="4"/>
        <v>0</v>
      </c>
      <c r="P23" s="305"/>
      <c r="Q23" s="317"/>
    </row>
    <row r="24" spans="1:17" ht="22.5" customHeight="1">
      <c r="A24" s="226"/>
      <c r="B24" s="227"/>
      <c r="C24" s="213" t="s">
        <v>6</v>
      </c>
      <c r="D24" s="157">
        <v>16</v>
      </c>
      <c r="E24" s="55">
        <f t="shared" si="0"/>
        <v>2</v>
      </c>
      <c r="F24" s="56">
        <f t="shared" si="10"/>
        <v>0</v>
      </c>
      <c r="G24" s="57">
        <f t="shared" si="11"/>
        <v>1</v>
      </c>
      <c r="H24" s="57">
        <f t="shared" si="5"/>
        <v>1</v>
      </c>
      <c r="I24" s="57">
        <f t="shared" si="9"/>
        <v>0</v>
      </c>
      <c r="J24" s="57">
        <f t="shared" si="12"/>
        <v>0</v>
      </c>
      <c r="K24" s="70">
        <f t="shared" si="6"/>
        <v>0.5</v>
      </c>
      <c r="L24" s="320">
        <f>SUM(G24:G29)/SUM(E24:E29)</f>
        <v>0.5833333333333334</v>
      </c>
      <c r="M24" s="324"/>
      <c r="O24" s="77">
        <f t="shared" si="4"/>
        <v>0</v>
      </c>
      <c r="P24" s="305">
        <f>COUNTIF(O24:O29,1)/COUNTIF(O24:O29,"&gt;=0")</f>
        <v>0</v>
      </c>
      <c r="Q24" s="317"/>
    </row>
    <row r="25" spans="1:17" ht="22.5" customHeight="1">
      <c r="A25" s="226"/>
      <c r="B25" s="227"/>
      <c r="C25" s="213"/>
      <c r="D25" s="157">
        <v>17</v>
      </c>
      <c r="E25" s="55">
        <f t="shared" si="0"/>
        <v>2</v>
      </c>
      <c r="F25" s="56">
        <f t="shared" si="10"/>
        <v>0</v>
      </c>
      <c r="G25" s="57">
        <f t="shared" si="11"/>
        <v>1</v>
      </c>
      <c r="H25" s="57">
        <f t="shared" si="5"/>
        <v>1</v>
      </c>
      <c r="I25" s="57">
        <f t="shared" si="9"/>
        <v>0</v>
      </c>
      <c r="J25" s="57">
        <f t="shared" si="12"/>
        <v>0</v>
      </c>
      <c r="K25" s="70">
        <f t="shared" si="6"/>
        <v>0.5</v>
      </c>
      <c r="L25" s="320"/>
      <c r="M25" s="324"/>
      <c r="O25" s="77">
        <f t="shared" si="4"/>
        <v>0</v>
      </c>
      <c r="P25" s="305"/>
      <c r="Q25" s="317"/>
    </row>
    <row r="26" spans="1:17" ht="22.5" customHeight="1">
      <c r="A26" s="226"/>
      <c r="B26" s="227"/>
      <c r="C26" s="213"/>
      <c r="D26" s="157">
        <v>18</v>
      </c>
      <c r="E26" s="55">
        <f t="shared" si="0"/>
        <v>2</v>
      </c>
      <c r="F26" s="56">
        <f t="shared" si="10"/>
        <v>0</v>
      </c>
      <c r="G26" s="57">
        <f t="shared" si="11"/>
        <v>1</v>
      </c>
      <c r="H26" s="57">
        <f t="shared" si="5"/>
        <v>0</v>
      </c>
      <c r="I26" s="57">
        <f t="shared" si="9"/>
        <v>1</v>
      </c>
      <c r="J26" s="57">
        <f t="shared" si="12"/>
        <v>0</v>
      </c>
      <c r="K26" s="70">
        <f t="shared" si="6"/>
        <v>0.5</v>
      </c>
      <c r="L26" s="320"/>
      <c r="M26" s="324"/>
      <c r="O26" s="77">
        <f t="shared" si="4"/>
        <v>0</v>
      </c>
      <c r="P26" s="305"/>
      <c r="Q26" s="317"/>
    </row>
    <row r="27" spans="1:17" ht="22.5" customHeight="1">
      <c r="A27" s="226"/>
      <c r="B27" s="227"/>
      <c r="C27" s="213"/>
      <c r="D27" s="157">
        <v>19</v>
      </c>
      <c r="E27" s="55">
        <f t="shared" si="0"/>
        <v>2</v>
      </c>
      <c r="F27" s="56">
        <f t="shared" si="10"/>
        <v>0</v>
      </c>
      <c r="G27" s="57">
        <f t="shared" si="11"/>
        <v>1</v>
      </c>
      <c r="H27" s="57">
        <f t="shared" si="5"/>
        <v>0</v>
      </c>
      <c r="I27" s="57">
        <f t="shared" si="9"/>
        <v>1</v>
      </c>
      <c r="J27" s="57">
        <f t="shared" si="12"/>
        <v>0</v>
      </c>
      <c r="K27" s="70">
        <f t="shared" si="6"/>
        <v>0.5</v>
      </c>
      <c r="L27" s="320"/>
      <c r="M27" s="324"/>
      <c r="O27" s="77">
        <f t="shared" si="4"/>
        <v>0</v>
      </c>
      <c r="P27" s="305"/>
      <c r="Q27" s="317"/>
    </row>
    <row r="28" spans="1:17" ht="22.5" customHeight="1">
      <c r="A28" s="226"/>
      <c r="B28" s="227"/>
      <c r="C28" s="213"/>
      <c r="D28" s="157">
        <v>20</v>
      </c>
      <c r="E28" s="55">
        <f t="shared" si="0"/>
        <v>2</v>
      </c>
      <c r="F28" s="56">
        <f t="shared" si="10"/>
        <v>0</v>
      </c>
      <c r="G28" s="57">
        <f t="shared" si="11"/>
        <v>2</v>
      </c>
      <c r="H28" s="57">
        <f t="shared" si="5"/>
        <v>0</v>
      </c>
      <c r="I28" s="57">
        <f t="shared" si="9"/>
        <v>0</v>
      </c>
      <c r="J28" s="57">
        <f t="shared" si="12"/>
        <v>0</v>
      </c>
      <c r="K28" s="70">
        <f t="shared" si="6"/>
        <v>1</v>
      </c>
      <c r="L28" s="320"/>
      <c r="M28" s="324"/>
      <c r="O28" s="77">
        <f t="shared" si="4"/>
        <v>0</v>
      </c>
      <c r="P28" s="305"/>
      <c r="Q28" s="317"/>
    </row>
    <row r="29" spans="1:17" ht="22.5" customHeight="1" thickBot="1">
      <c r="A29" s="228"/>
      <c r="B29" s="229"/>
      <c r="C29" s="214"/>
      <c r="D29" s="161">
        <v>21</v>
      </c>
      <c r="E29" s="64">
        <f t="shared" si="0"/>
        <v>2</v>
      </c>
      <c r="F29" s="65">
        <f t="shared" si="10"/>
        <v>0</v>
      </c>
      <c r="G29" s="66">
        <f t="shared" si="11"/>
        <v>1</v>
      </c>
      <c r="H29" s="66">
        <f t="shared" si="5"/>
        <v>0</v>
      </c>
      <c r="I29" s="66">
        <f t="shared" si="9"/>
        <v>1</v>
      </c>
      <c r="J29" s="132">
        <f t="shared" si="12"/>
        <v>0</v>
      </c>
      <c r="K29" s="72">
        <f t="shared" si="6"/>
        <v>0.5</v>
      </c>
      <c r="L29" s="331"/>
      <c r="M29" s="325"/>
      <c r="O29" s="78">
        <f t="shared" si="4"/>
        <v>0</v>
      </c>
      <c r="P29" s="315"/>
      <c r="Q29" s="318"/>
    </row>
    <row r="30" spans="1:17" ht="22.5" customHeight="1">
      <c r="A30" s="243" t="s">
        <v>8</v>
      </c>
      <c r="B30" s="239" t="s">
        <v>9</v>
      </c>
      <c r="C30" s="150" t="s">
        <v>7</v>
      </c>
      <c r="D30" s="162">
        <v>14</v>
      </c>
      <c r="E30" s="55">
        <f t="shared" si="0"/>
        <v>2</v>
      </c>
      <c r="F30" s="56">
        <f t="shared" si="10"/>
        <v>0</v>
      </c>
      <c r="G30" s="57">
        <f t="shared" si="11"/>
        <v>1</v>
      </c>
      <c r="H30" s="57">
        <f t="shared" si="5"/>
        <v>0</v>
      </c>
      <c r="I30" s="57">
        <f t="shared" si="9"/>
        <v>0</v>
      </c>
      <c r="J30" s="57">
        <f t="shared" si="12"/>
        <v>1</v>
      </c>
      <c r="K30" s="69">
        <f t="shared" si="6"/>
        <v>0.5</v>
      </c>
      <c r="L30" s="167">
        <f>SUM(G30)/SUM(E30)</f>
        <v>0.5</v>
      </c>
      <c r="M30" s="311">
        <f>SUM(G30:G39)/SUM(E30:E39)</f>
        <v>0.65</v>
      </c>
      <c r="O30" s="76">
        <f t="shared" si="4"/>
        <v>0</v>
      </c>
      <c r="P30" s="45">
        <f>COUNTIF(O30,1)/COUNTIF(O30,"&gt;=0")</f>
        <v>0</v>
      </c>
      <c r="Q30" s="326">
        <f>COUNTIF(O30:O39,1)/COUNTIF(O30:O39,"&gt;=0")</f>
        <v>0</v>
      </c>
    </row>
    <row r="31" spans="1:17" ht="22.5" customHeight="1">
      <c r="A31" s="244"/>
      <c r="B31" s="240"/>
      <c r="C31" s="149" t="s">
        <v>10</v>
      </c>
      <c r="D31" s="163">
        <v>15</v>
      </c>
      <c r="E31" s="55">
        <f t="shared" si="0"/>
        <v>2</v>
      </c>
      <c r="F31" s="56">
        <f t="shared" si="10"/>
        <v>0</v>
      </c>
      <c r="G31" s="57">
        <f t="shared" si="11"/>
        <v>0</v>
      </c>
      <c r="H31" s="57">
        <f t="shared" si="5"/>
        <v>1</v>
      </c>
      <c r="I31" s="57">
        <f t="shared" si="9"/>
        <v>0</v>
      </c>
      <c r="J31" s="57">
        <f t="shared" si="12"/>
        <v>1</v>
      </c>
      <c r="K31" s="70">
        <f t="shared" si="6"/>
        <v>0</v>
      </c>
      <c r="L31" s="168">
        <f>SUM(G31)/SUM(E31)</f>
        <v>0</v>
      </c>
      <c r="M31" s="309"/>
      <c r="O31" s="77">
        <f t="shared" si="4"/>
        <v>0</v>
      </c>
      <c r="P31" s="46">
        <f>COUNTIF(O31,1)/COUNTIF(O31,"&gt;=0")</f>
        <v>0</v>
      </c>
      <c r="Q31" s="327"/>
    </row>
    <row r="32" spans="1:17" ht="22.5" customHeight="1">
      <c r="A32" s="244"/>
      <c r="B32" s="240"/>
      <c r="C32" s="213" t="s">
        <v>142</v>
      </c>
      <c r="D32" s="163">
        <v>36</v>
      </c>
      <c r="E32" s="55">
        <f t="shared" si="0"/>
        <v>2</v>
      </c>
      <c r="F32" s="56">
        <f>HLOOKUP(D32,RESULTATS,6)</f>
        <v>0</v>
      </c>
      <c r="G32" s="57">
        <f>HLOOKUP(D32,RESULTATS,2)</f>
        <v>1</v>
      </c>
      <c r="H32" s="57">
        <f t="shared" si="5"/>
        <v>1</v>
      </c>
      <c r="I32" s="57">
        <f>HLOOKUP(D32,RESULTATS,3)</f>
        <v>0</v>
      </c>
      <c r="J32" s="57">
        <f>HLOOKUP(D32,RESULTATS,4)</f>
        <v>0</v>
      </c>
      <c r="K32" s="70">
        <f t="shared" si="6"/>
        <v>0.5</v>
      </c>
      <c r="L32" s="215">
        <f>SUM(G32:G33)/SUM(E32:E33)</f>
        <v>0.5</v>
      </c>
      <c r="M32" s="309"/>
      <c r="O32" s="77">
        <f t="shared" si="4"/>
        <v>0</v>
      </c>
      <c r="P32" s="255">
        <f>COUNTIF(O32:O33,1)/COUNTIF(O32:O33,"&gt;=0")</f>
        <v>0</v>
      </c>
      <c r="Q32" s="327"/>
    </row>
    <row r="33" spans="1:17" ht="22.5" customHeight="1">
      <c r="A33" s="244"/>
      <c r="B33" s="240"/>
      <c r="C33" s="213"/>
      <c r="D33" s="163">
        <v>54</v>
      </c>
      <c r="E33" s="55">
        <f t="shared" si="0"/>
        <v>2</v>
      </c>
      <c r="F33" s="56">
        <f>HLOOKUP(D33,RESULTATS,6)</f>
        <v>0</v>
      </c>
      <c r="G33" s="57">
        <f>HLOOKUP(D33,RESULTATS,2)</f>
        <v>1</v>
      </c>
      <c r="H33" s="57">
        <f t="shared" si="5"/>
        <v>0</v>
      </c>
      <c r="I33" s="57">
        <f>HLOOKUP(D33,RESULTATS,3)</f>
        <v>0</v>
      </c>
      <c r="J33" s="57">
        <f>HLOOKUP(D33,RESULTATS,4)</f>
        <v>1</v>
      </c>
      <c r="K33" s="70">
        <f t="shared" si="6"/>
        <v>0.5</v>
      </c>
      <c r="L33" s="215"/>
      <c r="M33" s="309"/>
      <c r="O33" s="77">
        <f>VLOOKUP(ELEVE,SAISIE,D33+2,FALSE)</f>
        <v>0</v>
      </c>
      <c r="P33" s="255"/>
      <c r="Q33" s="327"/>
    </row>
    <row r="34" spans="1:17" ht="22.5" customHeight="1">
      <c r="A34" s="244"/>
      <c r="B34" s="240"/>
      <c r="C34" s="213" t="s">
        <v>11</v>
      </c>
      <c r="D34" s="163">
        <v>57</v>
      </c>
      <c r="E34" s="55">
        <f t="shared" si="0"/>
        <v>2</v>
      </c>
      <c r="F34" s="56">
        <f t="shared" si="10"/>
        <v>0</v>
      </c>
      <c r="G34" s="57">
        <f t="shared" si="11"/>
        <v>2</v>
      </c>
      <c r="H34" s="57">
        <f t="shared" si="5"/>
        <v>0</v>
      </c>
      <c r="I34" s="57">
        <f t="shared" si="9"/>
        <v>0</v>
      </c>
      <c r="J34" s="57">
        <f t="shared" si="12"/>
        <v>0</v>
      </c>
      <c r="K34" s="70">
        <f t="shared" si="6"/>
        <v>1</v>
      </c>
      <c r="L34" s="215">
        <f>SUM(G34:G35)/SUM(E34:E35)</f>
        <v>1</v>
      </c>
      <c r="M34" s="309"/>
      <c r="O34" s="77">
        <f t="shared" si="4"/>
        <v>0</v>
      </c>
      <c r="P34" s="255">
        <f>COUNTIF(O34:O35,1)/COUNTIF(O34:O35,"&gt;=0")</f>
        <v>0</v>
      </c>
      <c r="Q34" s="327"/>
    </row>
    <row r="35" spans="1:17" ht="22.5" customHeight="1">
      <c r="A35" s="244"/>
      <c r="B35" s="240"/>
      <c r="C35" s="213"/>
      <c r="D35" s="163">
        <v>58</v>
      </c>
      <c r="E35" s="55">
        <f t="shared" si="0"/>
        <v>2</v>
      </c>
      <c r="F35" s="56">
        <f t="shared" si="10"/>
        <v>0</v>
      </c>
      <c r="G35" s="57">
        <f t="shared" si="11"/>
        <v>2</v>
      </c>
      <c r="H35" s="57">
        <f t="shared" si="5"/>
        <v>0</v>
      </c>
      <c r="I35" s="57">
        <f t="shared" si="9"/>
        <v>0</v>
      </c>
      <c r="J35" s="57">
        <f t="shared" si="12"/>
        <v>0</v>
      </c>
      <c r="K35" s="70">
        <f t="shared" si="6"/>
        <v>1</v>
      </c>
      <c r="L35" s="215"/>
      <c r="M35" s="309"/>
      <c r="O35" s="77">
        <f t="shared" si="4"/>
        <v>0</v>
      </c>
      <c r="P35" s="255"/>
      <c r="Q35" s="327"/>
    </row>
    <row r="36" spans="1:17" ht="22.5" customHeight="1">
      <c r="A36" s="244"/>
      <c r="B36" s="240"/>
      <c r="C36" s="213" t="s">
        <v>154</v>
      </c>
      <c r="D36" s="163">
        <v>55</v>
      </c>
      <c r="E36" s="55">
        <f t="shared" si="0"/>
        <v>2</v>
      </c>
      <c r="F36" s="56">
        <f t="shared" si="10"/>
        <v>0</v>
      </c>
      <c r="G36" s="57">
        <f t="shared" si="11"/>
        <v>1</v>
      </c>
      <c r="H36" s="57">
        <f t="shared" si="5"/>
        <v>0</v>
      </c>
      <c r="I36" s="57">
        <f t="shared" si="9"/>
        <v>0</v>
      </c>
      <c r="J36" s="57">
        <f t="shared" si="12"/>
        <v>1</v>
      </c>
      <c r="K36" s="70">
        <f t="shared" si="6"/>
        <v>0.5</v>
      </c>
      <c r="L36" s="215">
        <f>SUM(G36:G37)/SUM(E36:E37)</f>
        <v>0.5</v>
      </c>
      <c r="M36" s="309"/>
      <c r="O36" s="77">
        <f t="shared" si="4"/>
        <v>0</v>
      </c>
      <c r="P36" s="255">
        <f>COUNTIF(O36:O37,1)/COUNTIF(O36:O37,"&gt;=0")</f>
        <v>0</v>
      </c>
      <c r="Q36" s="327"/>
    </row>
    <row r="37" spans="1:17" ht="22.5" customHeight="1">
      <c r="A37" s="244"/>
      <c r="B37" s="240"/>
      <c r="C37" s="213"/>
      <c r="D37" s="163">
        <v>56</v>
      </c>
      <c r="E37" s="55">
        <f t="shared" si="0"/>
        <v>2</v>
      </c>
      <c r="F37" s="56">
        <f t="shared" si="10"/>
        <v>0</v>
      </c>
      <c r="G37" s="57">
        <f t="shared" si="11"/>
        <v>1</v>
      </c>
      <c r="H37" s="57">
        <f t="shared" si="5"/>
        <v>0</v>
      </c>
      <c r="I37" s="57">
        <f t="shared" si="9"/>
        <v>0</v>
      </c>
      <c r="J37" s="57">
        <f t="shared" si="12"/>
        <v>1</v>
      </c>
      <c r="K37" s="70">
        <f t="shared" si="6"/>
        <v>0.5</v>
      </c>
      <c r="L37" s="215"/>
      <c r="M37" s="309"/>
      <c r="O37" s="77">
        <f aca="true" t="shared" si="13" ref="O37:O64">VLOOKUP(ELEVE,SAISIE,D37+2,FALSE)</f>
        <v>0</v>
      </c>
      <c r="P37" s="255"/>
      <c r="Q37" s="327"/>
    </row>
    <row r="38" spans="1:17" ht="22.5" customHeight="1">
      <c r="A38" s="244"/>
      <c r="B38" s="240"/>
      <c r="C38" s="213" t="s">
        <v>12</v>
      </c>
      <c r="D38" s="163">
        <v>59</v>
      </c>
      <c r="E38" s="55">
        <f t="shared" si="0"/>
        <v>2</v>
      </c>
      <c r="F38" s="56">
        <f t="shared" si="10"/>
        <v>0</v>
      </c>
      <c r="G38" s="57">
        <f t="shared" si="11"/>
        <v>2</v>
      </c>
      <c r="H38" s="57">
        <f t="shared" si="5"/>
        <v>0</v>
      </c>
      <c r="I38" s="57">
        <f t="shared" si="9"/>
        <v>0</v>
      </c>
      <c r="J38" s="139">
        <f t="shared" si="12"/>
        <v>0</v>
      </c>
      <c r="K38" s="70">
        <f t="shared" si="6"/>
        <v>1</v>
      </c>
      <c r="L38" s="215">
        <f>SUM(G38:G39)/SUM(E38:E39)</f>
        <v>1</v>
      </c>
      <c r="M38" s="309"/>
      <c r="O38" s="77">
        <f t="shared" si="13"/>
        <v>0</v>
      </c>
      <c r="P38" s="255">
        <f>COUNTIF(O38:O39,1)/COUNTIF(O38:O39,"&gt;=0")</f>
        <v>0</v>
      </c>
      <c r="Q38" s="327"/>
    </row>
    <row r="39" spans="1:17" ht="22.5" customHeight="1" thickBot="1">
      <c r="A39" s="245"/>
      <c r="B39" s="240"/>
      <c r="C39" s="214"/>
      <c r="D39" s="164">
        <v>60</v>
      </c>
      <c r="E39" s="64">
        <f t="shared" si="0"/>
        <v>2</v>
      </c>
      <c r="F39" s="65">
        <f t="shared" si="10"/>
        <v>0</v>
      </c>
      <c r="G39" s="66">
        <f t="shared" si="11"/>
        <v>2</v>
      </c>
      <c r="H39" s="66">
        <f t="shared" si="5"/>
        <v>0</v>
      </c>
      <c r="I39" s="66">
        <f t="shared" si="9"/>
        <v>0</v>
      </c>
      <c r="J39" s="132">
        <f t="shared" si="12"/>
        <v>0</v>
      </c>
      <c r="K39" s="72">
        <f t="shared" si="6"/>
        <v>1</v>
      </c>
      <c r="L39" s="216"/>
      <c r="M39" s="312"/>
      <c r="O39" s="78">
        <f t="shared" si="13"/>
        <v>0</v>
      </c>
      <c r="P39" s="283"/>
      <c r="Q39" s="328"/>
    </row>
    <row r="40" spans="1:17" ht="22.5" customHeight="1">
      <c r="A40" s="246" t="s">
        <v>14</v>
      </c>
      <c r="B40" s="240"/>
      <c r="C40" s="218" t="s">
        <v>13</v>
      </c>
      <c r="D40" s="158">
        <v>28</v>
      </c>
      <c r="E40" s="51">
        <f t="shared" si="0"/>
        <v>2</v>
      </c>
      <c r="F40" s="52">
        <f t="shared" si="10"/>
        <v>0</v>
      </c>
      <c r="G40" s="53">
        <f t="shared" si="11"/>
        <v>1</v>
      </c>
      <c r="H40" s="57">
        <f t="shared" si="5"/>
        <v>1</v>
      </c>
      <c r="I40" s="53">
        <f t="shared" si="9"/>
        <v>0</v>
      </c>
      <c r="J40" s="53">
        <f t="shared" si="12"/>
        <v>0</v>
      </c>
      <c r="K40" s="69">
        <f t="shared" si="6"/>
        <v>0.5</v>
      </c>
      <c r="L40" s="322">
        <f>SUM(G40:G42)/SUM(E40:E42)</f>
        <v>0.6</v>
      </c>
      <c r="M40" s="308">
        <f>SUM(G40:G54)/SUM(E40:E54)</f>
        <v>0.8</v>
      </c>
      <c r="O40" s="76">
        <f t="shared" si="13"/>
        <v>0</v>
      </c>
      <c r="P40" s="329">
        <f>COUNTIF(O40:O42,1)/COUNTIF(O40:O42,"&gt;=0")</f>
        <v>0</v>
      </c>
      <c r="Q40" s="306">
        <f>COUNTIF(O40:O54,1)/COUNTIF(O40:O54,"&gt;=0")</f>
        <v>0</v>
      </c>
    </row>
    <row r="41" spans="1:17" ht="22.5" customHeight="1">
      <c r="A41" s="247"/>
      <c r="B41" s="240"/>
      <c r="C41" s="208"/>
      <c r="D41" s="156">
        <v>29</v>
      </c>
      <c r="E41" s="55">
        <f t="shared" si="0"/>
        <v>1</v>
      </c>
      <c r="F41" s="56">
        <f t="shared" si="10"/>
        <v>1</v>
      </c>
      <c r="G41" s="57">
        <f t="shared" si="11"/>
        <v>1</v>
      </c>
      <c r="H41" s="57">
        <f t="shared" si="5"/>
        <v>0</v>
      </c>
      <c r="I41" s="57">
        <f t="shared" si="9"/>
        <v>0</v>
      </c>
      <c r="J41" s="57">
        <f t="shared" si="12"/>
        <v>0</v>
      </c>
      <c r="K41" s="70">
        <f t="shared" si="6"/>
        <v>1</v>
      </c>
      <c r="L41" s="215"/>
      <c r="M41" s="309"/>
      <c r="O41" s="77">
        <f t="shared" si="13"/>
        <v>0</v>
      </c>
      <c r="P41" s="255"/>
      <c r="Q41" s="300"/>
    </row>
    <row r="42" spans="1:17" ht="22.5" customHeight="1">
      <c r="A42" s="247"/>
      <c r="B42" s="240"/>
      <c r="C42" s="209"/>
      <c r="D42" s="156">
        <v>30</v>
      </c>
      <c r="E42" s="55">
        <f t="shared" si="0"/>
        <v>2</v>
      </c>
      <c r="F42" s="56">
        <f t="shared" si="10"/>
        <v>0</v>
      </c>
      <c r="G42" s="57">
        <f t="shared" si="11"/>
        <v>1</v>
      </c>
      <c r="H42" s="57">
        <f t="shared" si="5"/>
        <v>0</v>
      </c>
      <c r="I42" s="57">
        <f t="shared" si="9"/>
        <v>0</v>
      </c>
      <c r="J42" s="57">
        <f t="shared" si="12"/>
        <v>1</v>
      </c>
      <c r="K42" s="70">
        <f t="shared" si="6"/>
        <v>0.5</v>
      </c>
      <c r="L42" s="215"/>
      <c r="M42" s="309"/>
      <c r="O42" s="77">
        <f t="shared" si="13"/>
        <v>0</v>
      </c>
      <c r="P42" s="255"/>
      <c r="Q42" s="300"/>
    </row>
    <row r="43" spans="1:17" ht="22.5" customHeight="1">
      <c r="A43" s="247"/>
      <c r="B43" s="240"/>
      <c r="C43" s="214" t="s">
        <v>155</v>
      </c>
      <c r="D43" s="156">
        <v>1</v>
      </c>
      <c r="E43" s="55">
        <f t="shared" si="0"/>
        <v>2</v>
      </c>
      <c r="F43" s="56">
        <f t="shared" si="10"/>
        <v>0</v>
      </c>
      <c r="G43" s="57">
        <f t="shared" si="11"/>
        <v>2</v>
      </c>
      <c r="H43" s="57">
        <f t="shared" si="5"/>
        <v>0</v>
      </c>
      <c r="I43" s="57">
        <f t="shared" si="9"/>
        <v>0</v>
      </c>
      <c r="J43" s="57">
        <f t="shared" si="12"/>
        <v>0</v>
      </c>
      <c r="K43" s="70">
        <f t="shared" si="6"/>
        <v>1</v>
      </c>
      <c r="L43" s="215">
        <f>SUM(G43:G48)/SUM(E43:E48)</f>
        <v>0.9</v>
      </c>
      <c r="M43" s="309"/>
      <c r="O43" s="77">
        <f t="shared" si="13"/>
        <v>0</v>
      </c>
      <c r="P43" s="255">
        <f>COUNTIF(O43:O48,1)/COUNTIF(O43:O48,"&gt;=0")</f>
        <v>0</v>
      </c>
      <c r="Q43" s="300"/>
    </row>
    <row r="44" spans="1:17" ht="22.5" customHeight="1">
      <c r="A44" s="247"/>
      <c r="B44" s="240"/>
      <c r="C44" s="208"/>
      <c r="D44" s="156">
        <v>2</v>
      </c>
      <c r="E44" s="55">
        <f t="shared" si="0"/>
        <v>2</v>
      </c>
      <c r="F44" s="56">
        <f t="shared" si="10"/>
        <v>0</v>
      </c>
      <c r="G44" s="57">
        <f t="shared" si="11"/>
        <v>2</v>
      </c>
      <c r="H44" s="57">
        <f t="shared" si="5"/>
        <v>0</v>
      </c>
      <c r="I44" s="57">
        <f t="shared" si="9"/>
        <v>0</v>
      </c>
      <c r="J44" s="57">
        <f t="shared" si="12"/>
        <v>0</v>
      </c>
      <c r="K44" s="70">
        <f t="shared" si="6"/>
        <v>1</v>
      </c>
      <c r="L44" s="215"/>
      <c r="M44" s="309"/>
      <c r="O44" s="77">
        <f t="shared" si="13"/>
        <v>0</v>
      </c>
      <c r="P44" s="255"/>
      <c r="Q44" s="300"/>
    </row>
    <row r="45" spans="1:17" ht="22.5" customHeight="1">
      <c r="A45" s="247"/>
      <c r="B45" s="240"/>
      <c r="C45" s="208"/>
      <c r="D45" s="157">
        <v>3</v>
      </c>
      <c r="E45" s="55">
        <f t="shared" si="0"/>
        <v>2</v>
      </c>
      <c r="F45" s="56">
        <f t="shared" si="10"/>
        <v>0</v>
      </c>
      <c r="G45" s="57">
        <f t="shared" si="11"/>
        <v>1</v>
      </c>
      <c r="H45" s="57">
        <f t="shared" si="5"/>
        <v>0</v>
      </c>
      <c r="I45" s="57">
        <f t="shared" si="9"/>
        <v>1</v>
      </c>
      <c r="J45" s="57">
        <f t="shared" si="12"/>
        <v>0</v>
      </c>
      <c r="K45" s="70">
        <f t="shared" si="6"/>
        <v>0.5</v>
      </c>
      <c r="L45" s="215"/>
      <c r="M45" s="309"/>
      <c r="O45" s="77">
        <f t="shared" si="13"/>
        <v>0</v>
      </c>
      <c r="P45" s="255"/>
      <c r="Q45" s="300"/>
    </row>
    <row r="46" spans="1:17" ht="22.5" customHeight="1">
      <c r="A46" s="247"/>
      <c r="B46" s="240"/>
      <c r="C46" s="208"/>
      <c r="D46" s="157">
        <v>4</v>
      </c>
      <c r="E46" s="55">
        <f t="shared" si="0"/>
        <v>2</v>
      </c>
      <c r="F46" s="56">
        <f t="shared" si="10"/>
        <v>0</v>
      </c>
      <c r="G46" s="57">
        <f t="shared" si="11"/>
        <v>2</v>
      </c>
      <c r="H46" s="57">
        <f t="shared" si="5"/>
        <v>0</v>
      </c>
      <c r="I46" s="57">
        <f t="shared" si="9"/>
        <v>0</v>
      </c>
      <c r="J46" s="57">
        <f t="shared" si="12"/>
        <v>0</v>
      </c>
      <c r="K46" s="70">
        <f t="shared" si="6"/>
        <v>1</v>
      </c>
      <c r="L46" s="215"/>
      <c r="M46" s="309"/>
      <c r="O46" s="77">
        <f t="shared" si="13"/>
        <v>0</v>
      </c>
      <c r="P46" s="255"/>
      <c r="Q46" s="300"/>
    </row>
    <row r="47" spans="1:17" ht="22.5" customHeight="1">
      <c r="A47" s="247"/>
      <c r="B47" s="240"/>
      <c r="C47" s="208"/>
      <c r="D47" s="157">
        <v>39</v>
      </c>
      <c r="E47" s="55">
        <f t="shared" si="0"/>
        <v>1</v>
      </c>
      <c r="F47" s="56">
        <f t="shared" si="10"/>
        <v>0</v>
      </c>
      <c r="G47" s="57">
        <f t="shared" si="11"/>
        <v>1</v>
      </c>
      <c r="H47" s="57">
        <f t="shared" si="5"/>
        <v>0</v>
      </c>
      <c r="I47" s="57">
        <f t="shared" si="9"/>
        <v>0</v>
      </c>
      <c r="J47" s="57">
        <f t="shared" si="12"/>
        <v>0</v>
      </c>
      <c r="K47" s="70">
        <f t="shared" si="6"/>
        <v>1</v>
      </c>
      <c r="L47" s="215"/>
      <c r="M47" s="309"/>
      <c r="O47" s="77">
        <f t="shared" si="13"/>
        <v>0</v>
      </c>
      <c r="P47" s="255"/>
      <c r="Q47" s="300"/>
    </row>
    <row r="48" spans="1:17" ht="22.5" customHeight="1" thickBot="1">
      <c r="A48" s="247"/>
      <c r="B48" s="240"/>
      <c r="C48" s="221"/>
      <c r="D48" s="160">
        <v>40</v>
      </c>
      <c r="E48" s="55">
        <f t="shared" si="0"/>
        <v>1</v>
      </c>
      <c r="F48" s="56">
        <f t="shared" si="10"/>
        <v>0</v>
      </c>
      <c r="G48" s="57">
        <f t="shared" si="11"/>
        <v>1</v>
      </c>
      <c r="H48" s="57">
        <f t="shared" si="5"/>
        <v>0</v>
      </c>
      <c r="I48" s="57">
        <f t="shared" si="9"/>
        <v>0</v>
      </c>
      <c r="J48" s="57">
        <f t="shared" si="12"/>
        <v>0</v>
      </c>
      <c r="K48" s="70">
        <f t="shared" si="6"/>
        <v>1</v>
      </c>
      <c r="L48" s="215"/>
      <c r="M48" s="309"/>
      <c r="O48" s="77">
        <f t="shared" si="13"/>
        <v>0</v>
      </c>
      <c r="P48" s="255"/>
      <c r="Q48" s="300"/>
    </row>
    <row r="49" spans="1:17" ht="22.5" customHeight="1">
      <c r="A49" s="247"/>
      <c r="B49" s="241"/>
      <c r="C49" s="208" t="s">
        <v>15</v>
      </c>
      <c r="D49" s="156">
        <v>41</v>
      </c>
      <c r="E49" s="55">
        <f t="shared" si="0"/>
        <v>1</v>
      </c>
      <c r="F49" s="56">
        <f t="shared" si="10"/>
        <v>0</v>
      </c>
      <c r="G49" s="57">
        <f t="shared" si="11"/>
        <v>1</v>
      </c>
      <c r="H49" s="57">
        <f t="shared" si="5"/>
        <v>0</v>
      </c>
      <c r="I49" s="57">
        <f t="shared" si="9"/>
        <v>0</v>
      </c>
      <c r="J49" s="57">
        <f t="shared" si="12"/>
        <v>0</v>
      </c>
      <c r="K49" s="70">
        <f t="shared" si="6"/>
        <v>1</v>
      </c>
      <c r="L49" s="215">
        <f>SUM(G49:G53)/SUM(E49:E53)</f>
        <v>0.7777777777777778</v>
      </c>
      <c r="M49" s="309"/>
      <c r="O49" s="77">
        <f t="shared" si="13"/>
        <v>0</v>
      </c>
      <c r="P49" s="255">
        <f>COUNTIF(O49:O53,1)/COUNTIF(O49:O53,"&gt;=0")</f>
        <v>0</v>
      </c>
      <c r="Q49" s="300"/>
    </row>
    <row r="50" spans="1:17" ht="22.5" customHeight="1">
      <c r="A50" s="247"/>
      <c r="B50" s="241"/>
      <c r="C50" s="208"/>
      <c r="D50" s="156">
        <v>42</v>
      </c>
      <c r="E50" s="55">
        <f t="shared" si="0"/>
        <v>2</v>
      </c>
      <c r="F50" s="56">
        <f t="shared" si="10"/>
        <v>0</v>
      </c>
      <c r="G50" s="57">
        <f t="shared" si="11"/>
        <v>1</v>
      </c>
      <c r="H50" s="57">
        <f t="shared" si="5"/>
        <v>0</v>
      </c>
      <c r="I50" s="57">
        <f t="shared" si="9"/>
        <v>1</v>
      </c>
      <c r="J50" s="57">
        <f t="shared" si="12"/>
        <v>0</v>
      </c>
      <c r="K50" s="70">
        <f t="shared" si="6"/>
        <v>0.5</v>
      </c>
      <c r="L50" s="215"/>
      <c r="M50" s="309"/>
      <c r="O50" s="77">
        <f t="shared" si="13"/>
        <v>0</v>
      </c>
      <c r="P50" s="255"/>
      <c r="Q50" s="300"/>
    </row>
    <row r="51" spans="1:17" ht="22.5" customHeight="1">
      <c r="A51" s="247"/>
      <c r="B51" s="241"/>
      <c r="C51" s="208"/>
      <c r="D51" s="156">
        <v>43</v>
      </c>
      <c r="E51" s="55">
        <f t="shared" si="0"/>
        <v>2</v>
      </c>
      <c r="F51" s="56">
        <f t="shared" si="10"/>
        <v>0</v>
      </c>
      <c r="G51" s="57">
        <f t="shared" si="11"/>
        <v>2</v>
      </c>
      <c r="H51" s="57">
        <f t="shared" si="5"/>
        <v>0</v>
      </c>
      <c r="I51" s="57">
        <f t="shared" si="9"/>
        <v>0</v>
      </c>
      <c r="J51" s="57">
        <f t="shared" si="12"/>
        <v>0</v>
      </c>
      <c r="K51" s="70">
        <f t="shared" si="6"/>
        <v>1</v>
      </c>
      <c r="L51" s="215"/>
      <c r="M51" s="309"/>
      <c r="O51" s="77">
        <f t="shared" si="13"/>
        <v>0</v>
      </c>
      <c r="P51" s="255"/>
      <c r="Q51" s="300"/>
    </row>
    <row r="52" spans="1:17" ht="22.5" customHeight="1">
      <c r="A52" s="247"/>
      <c r="B52" s="241"/>
      <c r="C52" s="208"/>
      <c r="D52" s="156">
        <v>44</v>
      </c>
      <c r="E52" s="55">
        <f t="shared" si="0"/>
        <v>2</v>
      </c>
      <c r="F52" s="56">
        <f t="shared" si="10"/>
        <v>0</v>
      </c>
      <c r="G52" s="57">
        <f t="shared" si="11"/>
        <v>1</v>
      </c>
      <c r="H52" s="57">
        <f t="shared" si="5"/>
        <v>0</v>
      </c>
      <c r="I52" s="57">
        <f t="shared" si="9"/>
        <v>0</v>
      </c>
      <c r="J52" s="139">
        <f t="shared" si="12"/>
        <v>1</v>
      </c>
      <c r="K52" s="70">
        <f t="shared" si="6"/>
        <v>0.5</v>
      </c>
      <c r="L52" s="215"/>
      <c r="M52" s="309"/>
      <c r="O52" s="77">
        <f t="shared" si="13"/>
        <v>0</v>
      </c>
      <c r="P52" s="255"/>
      <c r="Q52" s="300"/>
    </row>
    <row r="53" spans="1:17" ht="22.5" customHeight="1">
      <c r="A53" s="247"/>
      <c r="B53" s="241"/>
      <c r="C53" s="209"/>
      <c r="D53" s="157">
        <v>45</v>
      </c>
      <c r="E53" s="55">
        <f t="shared" si="0"/>
        <v>2</v>
      </c>
      <c r="F53" s="56">
        <f t="shared" si="10"/>
        <v>0</v>
      </c>
      <c r="G53" s="57">
        <f t="shared" si="11"/>
        <v>2</v>
      </c>
      <c r="H53" s="57">
        <f t="shared" si="5"/>
        <v>0</v>
      </c>
      <c r="I53" s="57">
        <f t="shared" si="9"/>
        <v>0</v>
      </c>
      <c r="J53" s="139">
        <f t="shared" si="12"/>
        <v>0</v>
      </c>
      <c r="K53" s="70">
        <f t="shared" si="6"/>
        <v>1</v>
      </c>
      <c r="L53" s="215"/>
      <c r="M53" s="309"/>
      <c r="O53" s="77">
        <f t="shared" si="13"/>
        <v>0</v>
      </c>
      <c r="P53" s="255"/>
      <c r="Q53" s="300"/>
    </row>
    <row r="54" spans="1:17" ht="22.5" customHeight="1" thickBot="1">
      <c r="A54" s="248"/>
      <c r="B54" s="241"/>
      <c r="C54" s="126" t="s">
        <v>143</v>
      </c>
      <c r="D54" s="157">
        <v>48</v>
      </c>
      <c r="E54" s="64">
        <f t="shared" si="0"/>
        <v>1</v>
      </c>
      <c r="F54" s="65">
        <f>HLOOKUP(D54,RESULTATS,6)</f>
        <v>1</v>
      </c>
      <c r="G54" s="66">
        <f>HLOOKUP(D54,RESULTATS,2)</f>
        <v>1</v>
      </c>
      <c r="H54" s="66">
        <f t="shared" si="5"/>
        <v>0</v>
      </c>
      <c r="I54" s="66">
        <f>HLOOKUP(D54,RESULTATS,3)</f>
        <v>0</v>
      </c>
      <c r="J54" s="132">
        <f>HLOOKUP(D54,RESULTATS,4)</f>
        <v>0</v>
      </c>
      <c r="K54" s="137">
        <f>G54/E54</f>
        <v>1</v>
      </c>
      <c r="L54" s="182">
        <f>SUM(G54:G54)/SUM(E54:E54)</f>
        <v>1</v>
      </c>
      <c r="M54" s="310"/>
      <c r="O54" s="77">
        <f t="shared" si="13"/>
        <v>0</v>
      </c>
      <c r="P54" s="47">
        <f>COUNTIF(O54,1)/COUNTIF(O54,"&gt;=0")</f>
        <v>0</v>
      </c>
      <c r="Q54" s="307"/>
    </row>
    <row r="55" spans="1:17" ht="22.5" customHeight="1">
      <c r="A55" s="246" t="s">
        <v>17</v>
      </c>
      <c r="B55" s="241"/>
      <c r="C55" s="218" t="s">
        <v>16</v>
      </c>
      <c r="D55" s="158">
        <v>22</v>
      </c>
      <c r="E55" s="55">
        <f t="shared" si="0"/>
        <v>2</v>
      </c>
      <c r="F55" s="56">
        <f t="shared" si="10"/>
        <v>0</v>
      </c>
      <c r="G55" s="57">
        <f t="shared" si="11"/>
        <v>1</v>
      </c>
      <c r="H55" s="57">
        <f t="shared" si="5"/>
        <v>1</v>
      </c>
      <c r="I55" s="57">
        <f t="shared" si="9"/>
        <v>0</v>
      </c>
      <c r="J55" s="57">
        <f t="shared" si="12"/>
        <v>0</v>
      </c>
      <c r="K55" s="69">
        <f t="shared" si="6"/>
        <v>0.5</v>
      </c>
      <c r="L55" s="211">
        <f>SUM(G55:G57)/SUM(E55:E57)</f>
        <v>0.6</v>
      </c>
      <c r="M55" s="231">
        <f>SUM(G55:G64)/SUM(E55:E64)</f>
        <v>0.7222222222222222</v>
      </c>
      <c r="O55" s="76">
        <f t="shared" si="13"/>
        <v>0</v>
      </c>
      <c r="P55" s="321">
        <f>COUNTIF(O55:O57,1)/COUNTIF(O55:O57,"&gt;=0")</f>
        <v>0</v>
      </c>
      <c r="Q55" s="316">
        <f>COUNTIF(O55:O64,1)/COUNTIF(O55:O64,"&gt;=0")</f>
        <v>0</v>
      </c>
    </row>
    <row r="56" spans="1:17" ht="22.5" customHeight="1">
      <c r="A56" s="247"/>
      <c r="B56" s="241"/>
      <c r="C56" s="208"/>
      <c r="D56" s="157">
        <v>23</v>
      </c>
      <c r="E56" s="55">
        <f t="shared" si="0"/>
        <v>1</v>
      </c>
      <c r="F56" s="56">
        <f t="shared" si="10"/>
        <v>1</v>
      </c>
      <c r="G56" s="57">
        <f t="shared" si="11"/>
        <v>1</v>
      </c>
      <c r="H56" s="57">
        <f t="shared" si="5"/>
        <v>0</v>
      </c>
      <c r="I56" s="57">
        <f t="shared" si="9"/>
        <v>0</v>
      </c>
      <c r="J56" s="57">
        <f t="shared" si="12"/>
        <v>0</v>
      </c>
      <c r="K56" s="70">
        <f t="shared" si="6"/>
        <v>1</v>
      </c>
      <c r="L56" s="212"/>
      <c r="M56" s="231"/>
      <c r="O56" s="77">
        <f t="shared" si="13"/>
        <v>0</v>
      </c>
      <c r="P56" s="305"/>
      <c r="Q56" s="317"/>
    </row>
    <row r="57" spans="1:17" ht="22.5" customHeight="1">
      <c r="A57" s="247"/>
      <c r="B57" s="241"/>
      <c r="C57" s="209"/>
      <c r="D57" s="157">
        <v>24</v>
      </c>
      <c r="E57" s="55">
        <f t="shared" si="0"/>
        <v>2</v>
      </c>
      <c r="F57" s="56">
        <f t="shared" si="10"/>
        <v>0</v>
      </c>
      <c r="G57" s="57">
        <f t="shared" si="11"/>
        <v>1</v>
      </c>
      <c r="H57" s="57">
        <f t="shared" si="5"/>
        <v>1</v>
      </c>
      <c r="I57" s="57">
        <f t="shared" si="9"/>
        <v>0</v>
      </c>
      <c r="J57" s="57">
        <f t="shared" si="12"/>
        <v>0</v>
      </c>
      <c r="K57" s="70">
        <f t="shared" si="6"/>
        <v>0.5</v>
      </c>
      <c r="L57" s="212"/>
      <c r="M57" s="231"/>
      <c r="O57" s="77">
        <f t="shared" si="13"/>
        <v>0</v>
      </c>
      <c r="P57" s="305"/>
      <c r="Q57" s="317"/>
    </row>
    <row r="58" spans="1:17" ht="22.5" customHeight="1">
      <c r="A58" s="247"/>
      <c r="B58" s="241"/>
      <c r="C58" s="214" t="s">
        <v>18</v>
      </c>
      <c r="D58" s="157">
        <v>5</v>
      </c>
      <c r="E58" s="55">
        <f t="shared" si="0"/>
        <v>2</v>
      </c>
      <c r="F58" s="56">
        <f t="shared" si="10"/>
        <v>0</v>
      </c>
      <c r="G58" s="57">
        <f t="shared" si="11"/>
        <v>1</v>
      </c>
      <c r="H58" s="57">
        <f t="shared" si="5"/>
        <v>1</v>
      </c>
      <c r="I58" s="57">
        <f t="shared" si="9"/>
        <v>0</v>
      </c>
      <c r="J58" s="57">
        <f t="shared" si="12"/>
        <v>0</v>
      </c>
      <c r="K58" s="70">
        <f t="shared" si="6"/>
        <v>0.5</v>
      </c>
      <c r="L58" s="212">
        <f>SUM(G58:G59)/SUM(E58:E59)</f>
        <v>0.75</v>
      </c>
      <c r="M58" s="231"/>
      <c r="O58" s="77">
        <f t="shared" si="13"/>
        <v>0</v>
      </c>
      <c r="P58" s="305">
        <f>COUNTIF(O58:O59,1)/COUNTIF(O58:O59,"&gt;=0")</f>
        <v>0</v>
      </c>
      <c r="Q58" s="317"/>
    </row>
    <row r="59" spans="1:17" ht="22.5" customHeight="1">
      <c r="A59" s="247"/>
      <c r="B59" s="241"/>
      <c r="C59" s="209"/>
      <c r="D59" s="157">
        <v>6</v>
      </c>
      <c r="E59" s="55">
        <f t="shared" si="0"/>
        <v>2</v>
      </c>
      <c r="F59" s="56">
        <f t="shared" si="10"/>
        <v>0</v>
      </c>
      <c r="G59" s="57">
        <f t="shared" si="11"/>
        <v>2</v>
      </c>
      <c r="H59" s="57">
        <f t="shared" si="5"/>
        <v>0</v>
      </c>
      <c r="I59" s="57">
        <f t="shared" si="9"/>
        <v>0</v>
      </c>
      <c r="J59" s="57">
        <f t="shared" si="12"/>
        <v>0</v>
      </c>
      <c r="K59" s="70">
        <f t="shared" si="6"/>
        <v>1</v>
      </c>
      <c r="L59" s="212"/>
      <c r="M59" s="231"/>
      <c r="O59" s="77">
        <f t="shared" si="13"/>
        <v>0</v>
      </c>
      <c r="P59" s="305"/>
      <c r="Q59" s="317"/>
    </row>
    <row r="60" spans="1:17" ht="22.5" customHeight="1">
      <c r="A60" s="247"/>
      <c r="B60" s="241"/>
      <c r="C60" s="214" t="s">
        <v>157</v>
      </c>
      <c r="D60" s="157">
        <v>25</v>
      </c>
      <c r="E60" s="55">
        <f t="shared" si="0"/>
        <v>1</v>
      </c>
      <c r="F60" s="56">
        <f t="shared" si="10"/>
        <v>1</v>
      </c>
      <c r="G60" s="57">
        <f t="shared" si="11"/>
        <v>1</v>
      </c>
      <c r="H60" s="57">
        <f t="shared" si="5"/>
        <v>0</v>
      </c>
      <c r="I60" s="57">
        <f t="shared" si="9"/>
        <v>0</v>
      </c>
      <c r="J60" s="57">
        <f t="shared" si="12"/>
        <v>0</v>
      </c>
      <c r="K60" s="70">
        <f t="shared" si="6"/>
        <v>1</v>
      </c>
      <c r="L60" s="212">
        <f>SUM(G60:G64)/SUM(E60:E64)</f>
        <v>0.7777777777777778</v>
      </c>
      <c r="M60" s="231"/>
      <c r="O60" s="77">
        <f t="shared" si="13"/>
        <v>0</v>
      </c>
      <c r="P60" s="305">
        <f>COUNTIF(O60:O64,1)/COUNTIF(O60:O64,"&gt;=0")</f>
        <v>0</v>
      </c>
      <c r="Q60" s="317"/>
    </row>
    <row r="61" spans="1:17" ht="22.5" customHeight="1">
      <c r="A61" s="247"/>
      <c r="B61" s="241"/>
      <c r="C61" s="208"/>
      <c r="D61" s="157">
        <v>26</v>
      </c>
      <c r="E61" s="55">
        <f t="shared" si="0"/>
        <v>2</v>
      </c>
      <c r="F61" s="56">
        <f t="shared" si="10"/>
        <v>0</v>
      </c>
      <c r="G61" s="57">
        <f t="shared" si="11"/>
        <v>2</v>
      </c>
      <c r="H61" s="57">
        <f t="shared" si="5"/>
        <v>0</v>
      </c>
      <c r="I61" s="57">
        <f t="shared" si="9"/>
        <v>0</v>
      </c>
      <c r="J61" s="57">
        <f t="shared" si="12"/>
        <v>0</v>
      </c>
      <c r="K61" s="70">
        <f t="shared" si="6"/>
        <v>1</v>
      </c>
      <c r="L61" s="212"/>
      <c r="M61" s="231"/>
      <c r="O61" s="77">
        <f t="shared" si="13"/>
        <v>0</v>
      </c>
      <c r="P61" s="305"/>
      <c r="Q61" s="317"/>
    </row>
    <row r="62" spans="1:17" ht="22.5" customHeight="1">
      <c r="A62" s="247"/>
      <c r="B62" s="241"/>
      <c r="C62" s="208"/>
      <c r="D62" s="157">
        <v>27</v>
      </c>
      <c r="E62" s="55">
        <f t="shared" si="0"/>
        <v>2</v>
      </c>
      <c r="F62" s="56">
        <f t="shared" si="10"/>
        <v>0</v>
      </c>
      <c r="G62" s="57">
        <f t="shared" si="11"/>
        <v>2</v>
      </c>
      <c r="H62" s="57">
        <f t="shared" si="5"/>
        <v>0</v>
      </c>
      <c r="I62" s="57">
        <f t="shared" si="9"/>
        <v>0</v>
      </c>
      <c r="J62" s="57">
        <f t="shared" si="12"/>
        <v>0</v>
      </c>
      <c r="K62" s="70">
        <f t="shared" si="6"/>
        <v>1</v>
      </c>
      <c r="L62" s="212"/>
      <c r="M62" s="231"/>
      <c r="O62" s="77">
        <f t="shared" si="13"/>
        <v>0</v>
      </c>
      <c r="P62" s="305"/>
      <c r="Q62" s="317"/>
    </row>
    <row r="63" spans="1:17" ht="22.5" customHeight="1">
      <c r="A63" s="247"/>
      <c r="B63" s="241"/>
      <c r="C63" s="208"/>
      <c r="D63" s="157">
        <v>52</v>
      </c>
      <c r="E63" s="55">
        <f t="shared" si="0"/>
        <v>2</v>
      </c>
      <c r="F63" s="56">
        <f t="shared" si="10"/>
        <v>0</v>
      </c>
      <c r="G63" s="57">
        <f t="shared" si="11"/>
        <v>1</v>
      </c>
      <c r="H63" s="57">
        <f t="shared" si="5"/>
        <v>0</v>
      </c>
      <c r="I63" s="57">
        <f t="shared" si="9"/>
        <v>0</v>
      </c>
      <c r="J63" s="139">
        <f t="shared" si="12"/>
        <v>1</v>
      </c>
      <c r="K63" s="70">
        <f t="shared" si="6"/>
        <v>0.5</v>
      </c>
      <c r="L63" s="212"/>
      <c r="M63" s="231"/>
      <c r="O63" s="77">
        <f t="shared" si="13"/>
        <v>0</v>
      </c>
      <c r="P63" s="305"/>
      <c r="Q63" s="317"/>
    </row>
    <row r="64" spans="1:17" ht="22.5" customHeight="1" thickBot="1">
      <c r="A64" s="248"/>
      <c r="B64" s="242"/>
      <c r="C64" s="221"/>
      <c r="D64" s="160">
        <v>53</v>
      </c>
      <c r="E64" s="64">
        <f t="shared" si="0"/>
        <v>2</v>
      </c>
      <c r="F64" s="65">
        <f t="shared" si="10"/>
        <v>0</v>
      </c>
      <c r="G64" s="66">
        <f t="shared" si="11"/>
        <v>1</v>
      </c>
      <c r="H64" s="66">
        <f t="shared" si="5"/>
        <v>0</v>
      </c>
      <c r="I64" s="66">
        <f t="shared" si="9"/>
        <v>0</v>
      </c>
      <c r="J64" s="132">
        <f t="shared" si="12"/>
        <v>1</v>
      </c>
      <c r="K64" s="71">
        <f t="shared" si="6"/>
        <v>0.5</v>
      </c>
      <c r="L64" s="250"/>
      <c r="M64" s="232"/>
      <c r="O64" s="78">
        <f t="shared" si="13"/>
        <v>0</v>
      </c>
      <c r="P64" s="319"/>
      <c r="Q64" s="318"/>
    </row>
    <row r="65" spans="1:4" ht="13.5" customHeight="1">
      <c r="A65" s="28"/>
      <c r="B65" s="29"/>
      <c r="C65" s="30"/>
      <c r="D65" s="84"/>
    </row>
  </sheetData>
  <sheetProtection/>
  <mergeCells count="67">
    <mergeCell ref="A4:C4"/>
    <mergeCell ref="A5:B19"/>
    <mergeCell ref="C5:C6"/>
    <mergeCell ref="L5:L6"/>
    <mergeCell ref="C7:C15"/>
    <mergeCell ref="L7:L15"/>
    <mergeCell ref="P40:P42"/>
    <mergeCell ref="A20:B29"/>
    <mergeCell ref="C20:C21"/>
    <mergeCell ref="L20:L21"/>
    <mergeCell ref="L36:L37"/>
    <mergeCell ref="C32:C33"/>
    <mergeCell ref="L32:L33"/>
    <mergeCell ref="C24:C29"/>
    <mergeCell ref="L24:L29"/>
    <mergeCell ref="C22:C23"/>
    <mergeCell ref="Q5:Q19"/>
    <mergeCell ref="A30:A39"/>
    <mergeCell ref="P34:P35"/>
    <mergeCell ref="P36:P37"/>
    <mergeCell ref="Q30:Q39"/>
    <mergeCell ref="C16:C19"/>
    <mergeCell ref="P32:P33"/>
    <mergeCell ref="L16:L19"/>
    <mergeCell ref="L40:L42"/>
    <mergeCell ref="M20:M29"/>
    <mergeCell ref="A55:A64"/>
    <mergeCell ref="C55:C57"/>
    <mergeCell ref="L55:L57"/>
    <mergeCell ref="L49:L53"/>
    <mergeCell ref="C49:C53"/>
    <mergeCell ref="P43:P48"/>
    <mergeCell ref="B30:B64"/>
    <mergeCell ref="C58:C59"/>
    <mergeCell ref="L58:L59"/>
    <mergeCell ref="C60:C64"/>
    <mergeCell ref="L60:L64"/>
    <mergeCell ref="C38:C39"/>
    <mergeCell ref="L38:L39"/>
    <mergeCell ref="C40:C42"/>
    <mergeCell ref="C43:C48"/>
    <mergeCell ref="P60:P64"/>
    <mergeCell ref="Q55:Q64"/>
    <mergeCell ref="P49:P53"/>
    <mergeCell ref="P55:P57"/>
    <mergeCell ref="P58:P59"/>
    <mergeCell ref="M55:M64"/>
    <mergeCell ref="P4:Q4"/>
    <mergeCell ref="L4:M4"/>
    <mergeCell ref="P20:P21"/>
    <mergeCell ref="P24:P29"/>
    <mergeCell ref="Q20:Q29"/>
    <mergeCell ref="P5:P6"/>
    <mergeCell ref="P7:P15"/>
    <mergeCell ref="P16:P19"/>
    <mergeCell ref="M5:M19"/>
    <mergeCell ref="L22:L23"/>
    <mergeCell ref="P22:P23"/>
    <mergeCell ref="A40:A54"/>
    <mergeCell ref="Q40:Q54"/>
    <mergeCell ref="M40:M54"/>
    <mergeCell ref="P38:P39"/>
    <mergeCell ref="M30:M39"/>
    <mergeCell ref="C34:C35"/>
    <mergeCell ref="L34:L35"/>
    <mergeCell ref="C36:C37"/>
    <mergeCell ref="L43:L48"/>
  </mergeCells>
  <conditionalFormatting sqref="M55 M5 M20 M30 L34:L38 L5:L32 L40:M40 L43:L64 P5:P7 P16 Q5 P22 P24 P20:Q20 P30:P32 P34 P36 P38 Q30 P40:Q40 P54:P58 P60 Q55 P43 P49">
    <cfRule type="cellIs" priority="58" dxfId="2" operator="lessThan" stopIfTrue="1">
      <formula>0.5</formula>
    </cfRule>
    <cfRule type="cellIs" priority="59" dxfId="1" operator="between" stopIfTrue="1">
      <formula>0.5</formula>
      <formula>0.75</formula>
    </cfRule>
    <cfRule type="cellIs" priority="60" dxfId="0" operator="greaterThan" stopIfTrue="1">
      <formula>0.75</formula>
    </cfRule>
  </conditionalFormatting>
  <dataValidations count="1">
    <dataValidation type="list" allowBlank="1" showInputMessage="1" showErrorMessage="1" sqref="C2">
      <formula1>'Saisie résul'!$C$11:$C$70</formula1>
    </dataValidation>
  </dataValidations>
  <printOptions/>
  <pageMargins left="0.5118110236220472" right="0.35433070866141736" top="0.7874015748031497" bottom="0.984251968503937" header="0.5118110236220472" footer="0.5118110236220472"/>
  <pageSetup fitToHeight="1" fitToWidth="1" horizontalDpi="600" verticalDpi="600" orientation="portrait" paperSize="9" scale="42" r:id="rId3"/>
  <headerFooter alignWithMargins="0">
    <oddFooter>&amp;R&amp;A
JCR - eppee.ouvaton.org
Epinay 2013</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Q44"/>
  <sheetViews>
    <sheetView zoomScalePageLayoutView="0" workbookViewId="0" topLeftCell="A1">
      <selection activeCell="A4" sqref="A4:C4"/>
    </sheetView>
  </sheetViews>
  <sheetFormatPr defaultColWidth="11.421875" defaultRowHeight="13.5" customHeight="1"/>
  <cols>
    <col min="1" max="1" width="17.140625" style="1" customWidth="1"/>
    <col min="2" max="2" width="7.00390625" style="1" customWidth="1"/>
    <col min="3" max="3" width="94.8515625" style="0" customWidth="1"/>
    <col min="4" max="4" width="7.00390625" style="83" customWidth="1"/>
    <col min="5" max="6" width="4.57421875" style="42" customWidth="1"/>
    <col min="7" max="10" width="4.57421875" style="0" customWidth="1"/>
    <col min="11" max="11" width="9.57421875" style="41" customWidth="1"/>
    <col min="14" max="14" width="2.140625" style="0" customWidth="1"/>
    <col min="15" max="15" width="6.00390625" style="41" customWidth="1"/>
    <col min="16" max="16" width="13.140625" style="0" bestFit="1" customWidth="1"/>
  </cols>
  <sheetData>
    <row r="2" ht="42" customHeight="1">
      <c r="C2" s="74" t="str">
        <f>ELEVE</f>
        <v>Élève 59</v>
      </c>
    </row>
    <row r="3" ht="13.5" customHeight="1" thickBot="1"/>
    <row r="4" spans="1:17" ht="54.75" customHeight="1" thickBot="1">
      <c r="A4" s="233" t="str">
        <f>'Synth classe FRA'!A4:C4</f>
        <v>Mai 2013 - CM2 - xxxxxxxxxtoto</v>
      </c>
      <c r="B4" s="234"/>
      <c r="C4" s="235"/>
      <c r="D4" s="43" t="s">
        <v>43</v>
      </c>
      <c r="E4" s="145" t="s">
        <v>51</v>
      </c>
      <c r="F4" s="146" t="s">
        <v>50</v>
      </c>
      <c r="G4" s="130" t="s">
        <v>52</v>
      </c>
      <c r="H4" s="130" t="s">
        <v>144</v>
      </c>
      <c r="I4" s="130" t="s">
        <v>53</v>
      </c>
      <c r="J4" s="130" t="s">
        <v>54</v>
      </c>
      <c r="K4" s="50" t="s">
        <v>55</v>
      </c>
      <c r="L4" s="339" t="s">
        <v>57</v>
      </c>
      <c r="M4" s="340"/>
      <c r="O4" s="75" t="s">
        <v>56</v>
      </c>
      <c r="P4" s="313" t="str">
        <f>CONCATENATE("SR ",ELEVE)</f>
        <v>SR Élève 59</v>
      </c>
      <c r="Q4" s="314"/>
    </row>
    <row r="5" spans="1:17" ht="22.5" customHeight="1">
      <c r="A5" s="288" t="s">
        <v>19</v>
      </c>
      <c r="B5" s="289"/>
      <c r="C5" s="170" t="s">
        <v>153</v>
      </c>
      <c r="D5" s="173">
        <v>61</v>
      </c>
      <c r="E5" s="55">
        <f aca="true" t="shared" si="0" ref="E5:E44">HLOOKUP(D5,RESULTATS,7)</f>
        <v>2</v>
      </c>
      <c r="F5" s="56">
        <f>HLOOKUP(D5,RESULTATS,6)</f>
        <v>0</v>
      </c>
      <c r="G5" s="57">
        <f>HLOOKUP(D5,RESULTATS,2)</f>
        <v>2</v>
      </c>
      <c r="H5" s="57">
        <f>HLOOKUP(D5,RESULTATS,5)</f>
        <v>0</v>
      </c>
      <c r="I5" s="57">
        <f>HLOOKUP(D5,RESULTATS,3)</f>
        <v>0</v>
      </c>
      <c r="J5" s="57">
        <f>HLOOKUP(D5,RESULTATS,4)</f>
        <v>0</v>
      </c>
      <c r="K5" s="183">
        <f aca="true" t="shared" si="1" ref="K5:K44">G5/E5</f>
        <v>1</v>
      </c>
      <c r="L5" s="45">
        <f>SUM(G5:G5)/SUM(E5:E5)</f>
        <v>1</v>
      </c>
      <c r="M5" s="329">
        <f>SUM(G5:G10)/SUM(E5:E10)</f>
        <v>0.5454545454545454</v>
      </c>
      <c r="O5" s="80">
        <f>VLOOKUP(ELEVE,SAISIE,D5+2,FALSE)</f>
        <v>0</v>
      </c>
      <c r="P5" s="129">
        <f>COUNTIF(O5:O6,1)/COUNTIF(O5:O6,"&gt;=0")</f>
        <v>0</v>
      </c>
      <c r="Q5" s="332">
        <f>COUNTIF(O5:O10,1)/COUNTIF(O5:O10,"&gt;=0")</f>
        <v>0</v>
      </c>
    </row>
    <row r="6" spans="1:17" ht="22.5" customHeight="1">
      <c r="A6" s="290"/>
      <c r="B6" s="291"/>
      <c r="C6" s="171" t="s">
        <v>145</v>
      </c>
      <c r="D6" s="174">
        <v>64</v>
      </c>
      <c r="E6" s="55">
        <f t="shared" si="0"/>
        <v>1</v>
      </c>
      <c r="F6" s="56">
        <f aca="true" t="shared" si="2" ref="F6:F44">HLOOKUP(D6,RESULTATS,6)</f>
        <v>0</v>
      </c>
      <c r="G6" s="57">
        <f aca="true" t="shared" si="3" ref="G6:G44">HLOOKUP(D6,RESULTATS,2)</f>
        <v>0</v>
      </c>
      <c r="H6" s="57">
        <f aca="true" t="shared" si="4" ref="H6:H44">HLOOKUP(D6,RESULTATS,5)</f>
        <v>1</v>
      </c>
      <c r="I6" s="57">
        <f aca="true" t="shared" si="5" ref="I6:I44">HLOOKUP(D6,RESULTATS,3)</f>
        <v>0</v>
      </c>
      <c r="J6" s="57">
        <f aca="true" t="shared" si="6" ref="J6:J44">HLOOKUP(D6,RESULTATS,4)</f>
        <v>0</v>
      </c>
      <c r="K6" s="70">
        <f t="shared" si="1"/>
        <v>0</v>
      </c>
      <c r="L6" s="46">
        <f>K6</f>
        <v>0</v>
      </c>
      <c r="M6" s="255"/>
      <c r="O6" s="81">
        <f aca="true" t="shared" si="7" ref="O6:O12">VLOOKUP(ELEVE,SAISIE,D6+2,FALSE)</f>
        <v>0</v>
      </c>
      <c r="P6" s="79">
        <f>COUNTIF(O6:O6,1)/COUNTIF(O6:O6,"&gt;=0")</f>
        <v>0</v>
      </c>
      <c r="Q6" s="333"/>
    </row>
    <row r="7" spans="1:17" ht="22.5" customHeight="1">
      <c r="A7" s="292"/>
      <c r="B7" s="293"/>
      <c r="C7" s="276" t="s">
        <v>146</v>
      </c>
      <c r="D7" s="174">
        <v>62</v>
      </c>
      <c r="E7" s="55">
        <f t="shared" si="0"/>
        <v>2</v>
      </c>
      <c r="F7" s="56">
        <f t="shared" si="2"/>
        <v>0</v>
      </c>
      <c r="G7" s="57">
        <f t="shared" si="3"/>
        <v>1</v>
      </c>
      <c r="H7" s="57">
        <f t="shared" si="4"/>
        <v>1</v>
      </c>
      <c r="I7" s="57">
        <f t="shared" si="5"/>
        <v>0</v>
      </c>
      <c r="J7" s="57">
        <f t="shared" si="6"/>
        <v>0</v>
      </c>
      <c r="K7" s="134">
        <f t="shared" si="1"/>
        <v>0.5</v>
      </c>
      <c r="L7" s="255">
        <f>SUM(G7:G8)/SUM(E7:E8)</f>
        <v>0.5</v>
      </c>
      <c r="M7" s="255"/>
      <c r="O7" s="81">
        <f t="shared" si="7"/>
        <v>0</v>
      </c>
      <c r="P7" s="335">
        <f>COUNTIF(O7:O8,1)/COUNTIF(O7:O8,"&gt;=0")</f>
        <v>0</v>
      </c>
      <c r="Q7" s="333"/>
    </row>
    <row r="8" spans="1:17" ht="22.5" customHeight="1">
      <c r="A8" s="292"/>
      <c r="B8" s="293"/>
      <c r="C8" s="299"/>
      <c r="D8" s="174">
        <v>63</v>
      </c>
      <c r="E8" s="55">
        <f t="shared" si="0"/>
        <v>2</v>
      </c>
      <c r="F8" s="56">
        <f t="shared" si="2"/>
        <v>0</v>
      </c>
      <c r="G8" s="57">
        <f t="shared" si="3"/>
        <v>1</v>
      </c>
      <c r="H8" s="57">
        <f t="shared" si="4"/>
        <v>1</v>
      </c>
      <c r="I8" s="57">
        <f t="shared" si="5"/>
        <v>0</v>
      </c>
      <c r="J8" s="57">
        <f t="shared" si="6"/>
        <v>0</v>
      </c>
      <c r="K8" s="70">
        <f t="shared" si="1"/>
        <v>0.5</v>
      </c>
      <c r="L8" s="255"/>
      <c r="M8" s="255"/>
      <c r="O8" s="81">
        <f t="shared" si="7"/>
        <v>0</v>
      </c>
      <c r="P8" s="335"/>
      <c r="Q8" s="333"/>
    </row>
    <row r="9" spans="1:17" ht="22.5" customHeight="1">
      <c r="A9" s="294"/>
      <c r="B9" s="295"/>
      <c r="C9" s="276" t="s">
        <v>147</v>
      </c>
      <c r="D9" s="175">
        <v>92</v>
      </c>
      <c r="E9" s="55">
        <f t="shared" si="0"/>
        <v>2</v>
      </c>
      <c r="F9" s="56">
        <f t="shared" si="2"/>
        <v>0</v>
      </c>
      <c r="G9" s="57">
        <f t="shared" si="3"/>
        <v>1</v>
      </c>
      <c r="H9" s="57">
        <f t="shared" si="4"/>
        <v>0</v>
      </c>
      <c r="I9" s="57">
        <f t="shared" si="5"/>
        <v>1</v>
      </c>
      <c r="J9" s="57">
        <f t="shared" si="6"/>
        <v>0</v>
      </c>
      <c r="K9" s="70">
        <f t="shared" si="1"/>
        <v>0.5</v>
      </c>
      <c r="L9" s="255">
        <f>SUM(G9:G10)/SUM(E9:E10)</f>
        <v>0.5</v>
      </c>
      <c r="M9" s="255"/>
      <c r="O9" s="81">
        <f t="shared" si="7"/>
        <v>0</v>
      </c>
      <c r="P9" s="335">
        <f>COUNTIF(O9:O10,1)/COUNTIF(O9:O10,"&gt;=0")</f>
        <v>0</v>
      </c>
      <c r="Q9" s="333"/>
    </row>
    <row r="10" spans="1:17" ht="22.5" customHeight="1" thickBot="1">
      <c r="A10" s="296"/>
      <c r="B10" s="297"/>
      <c r="C10" s="298"/>
      <c r="D10" s="176">
        <v>93</v>
      </c>
      <c r="E10" s="64">
        <f t="shared" si="0"/>
        <v>2</v>
      </c>
      <c r="F10" s="65">
        <f t="shared" si="2"/>
        <v>0</v>
      </c>
      <c r="G10" s="66">
        <f t="shared" si="3"/>
        <v>1</v>
      </c>
      <c r="H10" s="66">
        <f t="shared" si="4"/>
        <v>0</v>
      </c>
      <c r="I10" s="66">
        <f t="shared" si="5"/>
        <v>1</v>
      </c>
      <c r="J10" s="132">
        <f t="shared" si="6"/>
        <v>0</v>
      </c>
      <c r="K10" s="70">
        <f t="shared" si="1"/>
        <v>0.5</v>
      </c>
      <c r="L10" s="283"/>
      <c r="M10" s="302"/>
      <c r="O10" s="81">
        <f t="shared" si="7"/>
        <v>0</v>
      </c>
      <c r="P10" s="335"/>
      <c r="Q10" s="333"/>
    </row>
    <row r="11" spans="1:17" ht="22.5" customHeight="1">
      <c r="A11" s="224" t="s">
        <v>21</v>
      </c>
      <c r="B11" s="278"/>
      <c r="C11" s="172" t="s">
        <v>20</v>
      </c>
      <c r="D11" s="173">
        <v>88</v>
      </c>
      <c r="E11" s="55">
        <f t="shared" si="0"/>
        <v>2</v>
      </c>
      <c r="F11" s="56">
        <f t="shared" si="2"/>
        <v>0</v>
      </c>
      <c r="G11" s="57">
        <f t="shared" si="3"/>
        <v>2</v>
      </c>
      <c r="H11" s="57">
        <f t="shared" si="4"/>
        <v>0</v>
      </c>
      <c r="I11" s="57">
        <f t="shared" si="5"/>
        <v>0</v>
      </c>
      <c r="J11" s="57">
        <f t="shared" si="6"/>
        <v>0</v>
      </c>
      <c r="K11" s="69">
        <f t="shared" si="1"/>
        <v>1</v>
      </c>
      <c r="L11" s="45">
        <f>SUM(G11:G11)/SUM(E11:E11)</f>
        <v>1</v>
      </c>
      <c r="M11" s="329">
        <f>SUM(G11:G25)/SUM(E11:E25)</f>
        <v>0.5</v>
      </c>
      <c r="O11" s="80">
        <f t="shared" si="7"/>
        <v>0</v>
      </c>
      <c r="P11" s="129" t="e">
        <f>COUNTIF(O11:O11,1)/COUNTIF(O11:O11,"&gt;=1")</f>
        <v>#DIV/0!</v>
      </c>
      <c r="Q11" s="332">
        <f>COUNTIF(O11:O25,1)/COUNTIF(O11:O25,"&gt;=0")</f>
        <v>0</v>
      </c>
    </row>
    <row r="12" spans="1:17" ht="22.5" customHeight="1">
      <c r="A12" s="226"/>
      <c r="B12" s="279"/>
      <c r="C12" s="276" t="s">
        <v>148</v>
      </c>
      <c r="D12" s="174">
        <v>65</v>
      </c>
      <c r="E12" s="55">
        <f t="shared" si="0"/>
        <v>1</v>
      </c>
      <c r="F12" s="56">
        <f t="shared" si="2"/>
        <v>0</v>
      </c>
      <c r="G12" s="57">
        <f t="shared" si="3"/>
        <v>0</v>
      </c>
      <c r="H12" s="57">
        <f t="shared" si="4"/>
        <v>1</v>
      </c>
      <c r="I12" s="57">
        <f t="shared" si="5"/>
        <v>0</v>
      </c>
      <c r="J12" s="57">
        <f t="shared" si="6"/>
        <v>0</v>
      </c>
      <c r="K12" s="70">
        <f t="shared" si="1"/>
        <v>0</v>
      </c>
      <c r="L12" s="255">
        <f>SUM(G12:G15)/SUM(E12:E15)</f>
        <v>0.5</v>
      </c>
      <c r="M12" s="255"/>
      <c r="O12" s="81">
        <f t="shared" si="7"/>
        <v>0</v>
      </c>
      <c r="P12" s="315">
        <f>COUNTIF(O12:O15,1)/COUNTIF(O12:O15,"&gt;=0")</f>
        <v>0</v>
      </c>
      <c r="Q12" s="333"/>
    </row>
    <row r="13" spans="1:17" ht="22.5" customHeight="1">
      <c r="A13" s="226"/>
      <c r="B13" s="279"/>
      <c r="C13" s="277"/>
      <c r="D13" s="174">
        <v>66</v>
      </c>
      <c r="E13" s="55">
        <f t="shared" si="0"/>
        <v>1</v>
      </c>
      <c r="F13" s="56">
        <f t="shared" si="2"/>
        <v>0</v>
      </c>
      <c r="G13" s="57">
        <f t="shared" si="3"/>
        <v>1</v>
      </c>
      <c r="H13" s="57">
        <f t="shared" si="4"/>
        <v>0</v>
      </c>
      <c r="I13" s="57">
        <f t="shared" si="5"/>
        <v>0</v>
      </c>
      <c r="J13" s="57">
        <f t="shared" si="6"/>
        <v>0</v>
      </c>
      <c r="K13" s="70">
        <f t="shared" si="1"/>
        <v>1</v>
      </c>
      <c r="L13" s="255"/>
      <c r="M13" s="255"/>
      <c r="O13" s="81">
        <f aca="true" t="shared" si="8" ref="O13:O18">VLOOKUP(ELEVE,SAISIE,D13+2,FALSE)</f>
        <v>0</v>
      </c>
      <c r="P13" s="342"/>
      <c r="Q13" s="333"/>
    </row>
    <row r="14" spans="1:17" ht="22.5" customHeight="1">
      <c r="A14" s="226"/>
      <c r="B14" s="279"/>
      <c r="C14" s="277"/>
      <c r="D14" s="174">
        <v>75</v>
      </c>
      <c r="E14" s="55">
        <f t="shared" si="0"/>
        <v>2</v>
      </c>
      <c r="F14" s="56">
        <f t="shared" si="2"/>
        <v>0</v>
      </c>
      <c r="G14" s="57">
        <f t="shared" si="3"/>
        <v>0</v>
      </c>
      <c r="H14" s="57">
        <f t="shared" si="4"/>
        <v>1</v>
      </c>
      <c r="I14" s="57">
        <f t="shared" si="5"/>
        <v>1</v>
      </c>
      <c r="J14" s="57">
        <f t="shared" si="6"/>
        <v>0</v>
      </c>
      <c r="K14" s="70">
        <f t="shared" si="1"/>
        <v>0</v>
      </c>
      <c r="L14" s="255"/>
      <c r="M14" s="255"/>
      <c r="O14" s="81">
        <f t="shared" si="8"/>
        <v>0</v>
      </c>
      <c r="P14" s="342"/>
      <c r="Q14" s="333"/>
    </row>
    <row r="15" spans="1:17" ht="22.5" customHeight="1">
      <c r="A15" s="226"/>
      <c r="B15" s="279"/>
      <c r="C15" s="299"/>
      <c r="D15" s="174">
        <v>91</v>
      </c>
      <c r="E15" s="55">
        <f t="shared" si="0"/>
        <v>2</v>
      </c>
      <c r="F15" s="56">
        <f t="shared" si="2"/>
        <v>0</v>
      </c>
      <c r="G15" s="57">
        <f t="shared" si="3"/>
        <v>2</v>
      </c>
      <c r="H15" s="57">
        <f t="shared" si="4"/>
        <v>0</v>
      </c>
      <c r="I15" s="57">
        <f t="shared" si="5"/>
        <v>0</v>
      </c>
      <c r="J15" s="57">
        <f t="shared" si="6"/>
        <v>0</v>
      </c>
      <c r="K15" s="70">
        <f t="shared" si="1"/>
        <v>1</v>
      </c>
      <c r="L15" s="255"/>
      <c r="M15" s="255"/>
      <c r="O15" s="81">
        <f t="shared" si="8"/>
        <v>0</v>
      </c>
      <c r="P15" s="342"/>
      <c r="Q15" s="333"/>
    </row>
    <row r="16" spans="1:17" ht="22.5" customHeight="1">
      <c r="A16" s="226"/>
      <c r="B16" s="279"/>
      <c r="C16" s="276" t="s">
        <v>24</v>
      </c>
      <c r="D16" s="174">
        <v>89</v>
      </c>
      <c r="E16" s="55">
        <f t="shared" si="0"/>
        <v>2</v>
      </c>
      <c r="F16" s="56">
        <f t="shared" si="2"/>
        <v>0</v>
      </c>
      <c r="G16" s="57">
        <f t="shared" si="3"/>
        <v>2</v>
      </c>
      <c r="H16" s="57">
        <f t="shared" si="4"/>
        <v>0</v>
      </c>
      <c r="I16" s="57">
        <f t="shared" si="5"/>
        <v>0</v>
      </c>
      <c r="J16" s="57">
        <f t="shared" si="6"/>
        <v>0</v>
      </c>
      <c r="K16" s="70">
        <f t="shared" si="1"/>
        <v>1</v>
      </c>
      <c r="L16" s="255">
        <f>SUM(G16:G17)/SUM(E16:E17)</f>
        <v>1</v>
      </c>
      <c r="M16" s="255"/>
      <c r="O16" s="81">
        <f t="shared" si="8"/>
        <v>0</v>
      </c>
      <c r="P16" s="335">
        <f>COUNTIF(O16:O17,1)/COUNTIF(O16:O17,"&gt;=0")</f>
        <v>0</v>
      </c>
      <c r="Q16" s="333"/>
    </row>
    <row r="17" spans="1:17" ht="22.5" customHeight="1">
      <c r="A17" s="226"/>
      <c r="B17" s="279"/>
      <c r="C17" s="299"/>
      <c r="D17" s="174">
        <v>90</v>
      </c>
      <c r="E17" s="55">
        <f t="shared" si="0"/>
        <v>2</v>
      </c>
      <c r="F17" s="56">
        <f t="shared" si="2"/>
        <v>0</v>
      </c>
      <c r="G17" s="57">
        <f t="shared" si="3"/>
        <v>2</v>
      </c>
      <c r="H17" s="57">
        <f t="shared" si="4"/>
        <v>0</v>
      </c>
      <c r="I17" s="57">
        <f t="shared" si="5"/>
        <v>0</v>
      </c>
      <c r="J17" s="57">
        <f t="shared" si="6"/>
        <v>0</v>
      </c>
      <c r="K17" s="70">
        <f t="shared" si="1"/>
        <v>1</v>
      </c>
      <c r="L17" s="255"/>
      <c r="M17" s="255"/>
      <c r="O17" s="81">
        <f t="shared" si="8"/>
        <v>0</v>
      </c>
      <c r="P17" s="335"/>
      <c r="Q17" s="333"/>
    </row>
    <row r="18" spans="1:17" ht="22.5" customHeight="1">
      <c r="A18" s="226"/>
      <c r="B18" s="279"/>
      <c r="C18" s="276" t="s">
        <v>22</v>
      </c>
      <c r="D18" s="174">
        <v>76</v>
      </c>
      <c r="E18" s="55">
        <f t="shared" si="0"/>
        <v>2</v>
      </c>
      <c r="F18" s="56">
        <f t="shared" si="2"/>
        <v>0</v>
      </c>
      <c r="G18" s="57">
        <f t="shared" si="3"/>
        <v>0</v>
      </c>
      <c r="H18" s="57">
        <f t="shared" si="4"/>
        <v>1</v>
      </c>
      <c r="I18" s="57">
        <f t="shared" si="5"/>
        <v>1</v>
      </c>
      <c r="J18" s="57">
        <f t="shared" si="6"/>
        <v>0</v>
      </c>
      <c r="K18" s="70">
        <f t="shared" si="1"/>
        <v>0</v>
      </c>
      <c r="L18" s="255">
        <f>SUM(G18:G21)/SUM(E18:E21)</f>
        <v>0.25</v>
      </c>
      <c r="M18" s="255"/>
      <c r="O18" s="81">
        <f t="shared" si="8"/>
        <v>0</v>
      </c>
      <c r="P18" s="315">
        <f>COUNTIF(O18:O21,1)/COUNTIF(O18:O21,"&gt;=0")</f>
        <v>0</v>
      </c>
      <c r="Q18" s="333"/>
    </row>
    <row r="19" spans="1:17" ht="22.5" customHeight="1">
      <c r="A19" s="226"/>
      <c r="B19" s="279"/>
      <c r="C19" s="277"/>
      <c r="D19" s="174">
        <v>77</v>
      </c>
      <c r="E19" s="55">
        <f t="shared" si="0"/>
        <v>2</v>
      </c>
      <c r="F19" s="56">
        <f t="shared" si="2"/>
        <v>0</v>
      </c>
      <c r="G19" s="57">
        <f t="shared" si="3"/>
        <v>0</v>
      </c>
      <c r="H19" s="57">
        <f t="shared" si="4"/>
        <v>1</v>
      </c>
      <c r="I19" s="57">
        <f t="shared" si="5"/>
        <v>1</v>
      </c>
      <c r="J19" s="57">
        <f t="shared" si="6"/>
        <v>0</v>
      </c>
      <c r="K19" s="70">
        <f t="shared" si="1"/>
        <v>0</v>
      </c>
      <c r="L19" s="255"/>
      <c r="M19" s="255"/>
      <c r="O19" s="81">
        <f aca="true" t="shared" si="9" ref="O19:O44">VLOOKUP(ELEVE,SAISIE,D19+2,FALSE)</f>
        <v>0</v>
      </c>
      <c r="P19" s="342"/>
      <c r="Q19" s="333"/>
    </row>
    <row r="20" spans="1:17" ht="22.5" customHeight="1">
      <c r="A20" s="226"/>
      <c r="B20" s="279"/>
      <c r="C20" s="277"/>
      <c r="D20" s="174">
        <v>78</v>
      </c>
      <c r="E20" s="55">
        <f t="shared" si="0"/>
        <v>2</v>
      </c>
      <c r="F20" s="56">
        <f t="shared" si="2"/>
        <v>0</v>
      </c>
      <c r="G20" s="57">
        <f t="shared" si="3"/>
        <v>1</v>
      </c>
      <c r="H20" s="57">
        <f t="shared" si="4"/>
        <v>1</v>
      </c>
      <c r="I20" s="57">
        <f t="shared" si="5"/>
        <v>0</v>
      </c>
      <c r="J20" s="57">
        <f t="shared" si="6"/>
        <v>0</v>
      </c>
      <c r="K20" s="70">
        <f t="shared" si="1"/>
        <v>0.5</v>
      </c>
      <c r="L20" s="255"/>
      <c r="M20" s="255"/>
      <c r="O20" s="81">
        <f t="shared" si="9"/>
        <v>0</v>
      </c>
      <c r="P20" s="342"/>
      <c r="Q20" s="333"/>
    </row>
    <row r="21" spans="1:17" ht="22.5" customHeight="1">
      <c r="A21" s="226"/>
      <c r="B21" s="279"/>
      <c r="C21" s="299"/>
      <c r="D21" s="174">
        <v>79</v>
      </c>
      <c r="E21" s="55">
        <f t="shared" si="0"/>
        <v>2</v>
      </c>
      <c r="F21" s="56">
        <f t="shared" si="2"/>
        <v>0</v>
      </c>
      <c r="G21" s="57">
        <f t="shared" si="3"/>
        <v>1</v>
      </c>
      <c r="H21" s="57">
        <f t="shared" si="4"/>
        <v>1</v>
      </c>
      <c r="I21" s="57">
        <f t="shared" si="5"/>
        <v>0</v>
      </c>
      <c r="J21" s="57">
        <f t="shared" si="6"/>
        <v>0</v>
      </c>
      <c r="K21" s="70">
        <f t="shared" si="1"/>
        <v>0.5</v>
      </c>
      <c r="L21" s="255"/>
      <c r="M21" s="255"/>
      <c r="O21" s="81">
        <f t="shared" si="9"/>
        <v>0</v>
      </c>
      <c r="P21" s="342"/>
      <c r="Q21" s="333"/>
    </row>
    <row r="22" spans="1:17" ht="22.5" customHeight="1">
      <c r="A22" s="226"/>
      <c r="B22" s="279"/>
      <c r="C22" s="276" t="s">
        <v>23</v>
      </c>
      <c r="D22" s="174">
        <v>84</v>
      </c>
      <c r="E22" s="55">
        <f t="shared" si="0"/>
        <v>2</v>
      </c>
      <c r="F22" s="56">
        <f t="shared" si="2"/>
        <v>0</v>
      </c>
      <c r="G22" s="57">
        <f t="shared" si="3"/>
        <v>0</v>
      </c>
      <c r="H22" s="57">
        <f t="shared" si="4"/>
        <v>0</v>
      </c>
      <c r="I22" s="57">
        <f t="shared" si="5"/>
        <v>1</v>
      </c>
      <c r="J22" s="57">
        <f t="shared" si="6"/>
        <v>1</v>
      </c>
      <c r="K22" s="70">
        <f t="shared" si="1"/>
        <v>0</v>
      </c>
      <c r="L22" s="255">
        <f>SUM(G22:G23)/SUM(E22:E23)</f>
        <v>0</v>
      </c>
      <c r="M22" s="255"/>
      <c r="O22" s="81">
        <f t="shared" si="9"/>
        <v>0</v>
      </c>
      <c r="P22" s="335">
        <f>COUNTIF(O22:O23,1)/COUNTIF(O22:O23,"&gt;=0")</f>
        <v>0</v>
      </c>
      <c r="Q22" s="333"/>
    </row>
    <row r="23" spans="1:17" ht="22.5" customHeight="1">
      <c r="A23" s="226"/>
      <c r="B23" s="279"/>
      <c r="C23" s="299"/>
      <c r="D23" s="174">
        <v>85</v>
      </c>
      <c r="E23" s="55">
        <f t="shared" si="0"/>
        <v>2</v>
      </c>
      <c r="F23" s="56">
        <f t="shared" si="2"/>
        <v>0</v>
      </c>
      <c r="G23" s="57">
        <f t="shared" si="3"/>
        <v>0</v>
      </c>
      <c r="H23" s="57">
        <f t="shared" si="4"/>
        <v>0</v>
      </c>
      <c r="I23" s="57">
        <f t="shared" si="5"/>
        <v>1</v>
      </c>
      <c r="J23" s="57">
        <f t="shared" si="6"/>
        <v>1</v>
      </c>
      <c r="K23" s="70">
        <f t="shared" si="1"/>
        <v>0</v>
      </c>
      <c r="L23" s="255"/>
      <c r="M23" s="255"/>
      <c r="O23" s="81">
        <f t="shared" si="9"/>
        <v>0</v>
      </c>
      <c r="P23" s="335"/>
      <c r="Q23" s="333"/>
    </row>
    <row r="24" spans="1:17" ht="22.5" customHeight="1">
      <c r="A24" s="226"/>
      <c r="B24" s="279"/>
      <c r="C24" s="276" t="s">
        <v>149</v>
      </c>
      <c r="D24" s="174">
        <v>74</v>
      </c>
      <c r="E24" s="55">
        <f t="shared" si="0"/>
        <v>2</v>
      </c>
      <c r="F24" s="56">
        <f t="shared" si="2"/>
        <v>0</v>
      </c>
      <c r="G24" s="57">
        <f t="shared" si="3"/>
        <v>1</v>
      </c>
      <c r="H24" s="57">
        <f t="shared" si="4"/>
        <v>1</v>
      </c>
      <c r="I24" s="57">
        <f t="shared" si="5"/>
        <v>0</v>
      </c>
      <c r="J24" s="57">
        <f t="shared" si="6"/>
        <v>0</v>
      </c>
      <c r="K24" s="70">
        <f t="shared" si="1"/>
        <v>0.5</v>
      </c>
      <c r="L24" s="255">
        <f>SUM(G24:G25)/SUM(E24:E25)</f>
        <v>0.75</v>
      </c>
      <c r="M24" s="255"/>
      <c r="O24" s="81">
        <f t="shared" si="9"/>
        <v>0</v>
      </c>
      <c r="P24" s="335">
        <f>COUNTIF(O24:O25,1)/COUNTIF(O24:O25,"&gt;=0")</f>
        <v>0</v>
      </c>
      <c r="Q24" s="333"/>
    </row>
    <row r="25" spans="1:17" ht="22.5" customHeight="1" thickBot="1">
      <c r="A25" s="228"/>
      <c r="B25" s="280"/>
      <c r="C25" s="298"/>
      <c r="D25" s="176">
        <v>87</v>
      </c>
      <c r="E25" s="64">
        <f t="shared" si="0"/>
        <v>2</v>
      </c>
      <c r="F25" s="65">
        <f t="shared" si="2"/>
        <v>0</v>
      </c>
      <c r="G25" s="66">
        <f t="shared" si="3"/>
        <v>2</v>
      </c>
      <c r="H25" s="66">
        <f t="shared" si="4"/>
        <v>0</v>
      </c>
      <c r="I25" s="66">
        <f t="shared" si="5"/>
        <v>0</v>
      </c>
      <c r="J25" s="132">
        <f t="shared" si="6"/>
        <v>0</v>
      </c>
      <c r="K25" s="70">
        <f t="shared" si="1"/>
        <v>1</v>
      </c>
      <c r="L25" s="302"/>
      <c r="M25" s="302"/>
      <c r="O25" s="81">
        <f t="shared" si="9"/>
        <v>0</v>
      </c>
      <c r="P25" s="335"/>
      <c r="Q25" s="333"/>
    </row>
    <row r="26" spans="1:17" ht="22.5" customHeight="1" thickBot="1">
      <c r="A26" s="284" t="s">
        <v>25</v>
      </c>
      <c r="B26" s="285"/>
      <c r="C26" s="178" t="s">
        <v>158</v>
      </c>
      <c r="D26" s="177">
        <v>69</v>
      </c>
      <c r="E26" s="55">
        <f t="shared" si="0"/>
        <v>1</v>
      </c>
      <c r="F26" s="56">
        <f t="shared" si="2"/>
        <v>0</v>
      </c>
      <c r="G26" s="57">
        <f t="shared" si="3"/>
        <v>1</v>
      </c>
      <c r="H26" s="57">
        <f t="shared" si="4"/>
        <v>0</v>
      </c>
      <c r="I26" s="57">
        <f t="shared" si="5"/>
        <v>0</v>
      </c>
      <c r="J26" s="57">
        <f t="shared" si="6"/>
        <v>0</v>
      </c>
      <c r="K26" s="54">
        <f t="shared" si="1"/>
        <v>1</v>
      </c>
      <c r="L26" s="127">
        <f>SUM(G26:G26)/SUM(E26:E26)</f>
        <v>1</v>
      </c>
      <c r="M26" s="257">
        <f>SUM(G26:G30)/SUM(E26:E30)</f>
        <v>0.7777777777777778</v>
      </c>
      <c r="O26" s="80">
        <f t="shared" si="9"/>
        <v>0</v>
      </c>
      <c r="P26" s="184">
        <f>COUNTIF(O26:O26,1)/COUNTIF(O26:O26,"&gt;=0")</f>
        <v>0</v>
      </c>
      <c r="Q26" s="332">
        <f>COUNTIF(O26:O30,1)/COUNTIF(O26:O30,"&gt;=0")</f>
        <v>0</v>
      </c>
    </row>
    <row r="27" spans="1:17" ht="22.5" customHeight="1" thickBot="1">
      <c r="A27" s="270"/>
      <c r="B27" s="271"/>
      <c r="C27" s="178" t="s">
        <v>152</v>
      </c>
      <c r="D27" s="174">
        <v>72</v>
      </c>
      <c r="E27" s="55">
        <f t="shared" si="0"/>
        <v>2</v>
      </c>
      <c r="F27" s="56">
        <f t="shared" si="2"/>
        <v>0</v>
      </c>
      <c r="G27" s="57">
        <f t="shared" si="3"/>
        <v>0</v>
      </c>
      <c r="H27" s="57">
        <f t="shared" si="4"/>
        <v>0</v>
      </c>
      <c r="I27" s="57">
        <f t="shared" si="5"/>
        <v>1</v>
      </c>
      <c r="J27" s="57">
        <f t="shared" si="6"/>
        <v>1</v>
      </c>
      <c r="K27" s="44">
        <f t="shared" si="1"/>
        <v>0</v>
      </c>
      <c r="L27" s="128">
        <f>SUM(G27)/SUM(E27)</f>
        <v>0</v>
      </c>
      <c r="M27" s="257"/>
      <c r="O27" s="81">
        <f t="shared" si="9"/>
        <v>0</v>
      </c>
      <c r="P27" s="184">
        <f>COUNTIF(O27,1)/COUNTIF(O27,"&gt;=0")</f>
        <v>0</v>
      </c>
      <c r="Q27" s="333"/>
    </row>
    <row r="28" spans="1:17" ht="22.5" customHeight="1">
      <c r="A28" s="270"/>
      <c r="B28" s="271"/>
      <c r="C28" s="179" t="s">
        <v>150</v>
      </c>
      <c r="D28" s="174">
        <v>94</v>
      </c>
      <c r="E28" s="55">
        <f t="shared" si="0"/>
        <v>2</v>
      </c>
      <c r="F28" s="56">
        <f t="shared" si="2"/>
        <v>0</v>
      </c>
      <c r="G28" s="57">
        <f t="shared" si="3"/>
        <v>2</v>
      </c>
      <c r="H28" s="57">
        <f t="shared" si="4"/>
        <v>0</v>
      </c>
      <c r="I28" s="57">
        <f t="shared" si="5"/>
        <v>0</v>
      </c>
      <c r="J28" s="57">
        <f t="shared" si="6"/>
        <v>0</v>
      </c>
      <c r="K28" s="44">
        <f t="shared" si="1"/>
        <v>1</v>
      </c>
      <c r="L28" s="128">
        <f>SUM(G28)/SUM(E28)</f>
        <v>1</v>
      </c>
      <c r="M28" s="257"/>
      <c r="O28" s="81">
        <f t="shared" si="9"/>
        <v>0</v>
      </c>
      <c r="P28" s="184">
        <f>COUNTIF(O28,1)/COUNTIF(O28,"&gt;=0")</f>
        <v>0</v>
      </c>
      <c r="Q28" s="333"/>
    </row>
    <row r="29" spans="1:17" ht="22.5" customHeight="1">
      <c r="A29" s="270"/>
      <c r="B29" s="271"/>
      <c r="C29" s="259" t="s">
        <v>159</v>
      </c>
      <c r="D29" s="174">
        <v>96</v>
      </c>
      <c r="E29" s="55">
        <f t="shared" si="0"/>
        <v>2</v>
      </c>
      <c r="F29" s="56">
        <f t="shared" si="2"/>
        <v>0</v>
      </c>
      <c r="G29" s="57">
        <f t="shared" si="3"/>
        <v>2</v>
      </c>
      <c r="H29" s="57">
        <f t="shared" si="4"/>
        <v>0</v>
      </c>
      <c r="I29" s="57">
        <f t="shared" si="5"/>
        <v>0</v>
      </c>
      <c r="J29" s="57">
        <f t="shared" si="6"/>
        <v>0</v>
      </c>
      <c r="K29" s="44">
        <f t="shared" si="1"/>
        <v>1</v>
      </c>
      <c r="L29" s="255">
        <f>SUM(G29:G30)/SUM(E29:E30)</f>
        <v>1</v>
      </c>
      <c r="M29" s="257"/>
      <c r="O29" s="81">
        <f t="shared" si="9"/>
        <v>0</v>
      </c>
      <c r="P29" s="305">
        <f>COUNTIF(O29:O30,1)/COUNTIF(O29:O30,"&gt;=0")</f>
        <v>0</v>
      </c>
      <c r="Q29" s="333"/>
    </row>
    <row r="30" spans="1:17" ht="22.5" customHeight="1" thickBot="1">
      <c r="A30" s="272"/>
      <c r="B30" s="273"/>
      <c r="C30" s="260"/>
      <c r="D30" s="175">
        <v>97</v>
      </c>
      <c r="E30" s="64">
        <f t="shared" si="0"/>
        <v>2</v>
      </c>
      <c r="F30" s="65">
        <f t="shared" si="2"/>
        <v>0</v>
      </c>
      <c r="G30" s="66">
        <f t="shared" si="3"/>
        <v>2</v>
      </c>
      <c r="H30" s="66">
        <f t="shared" si="4"/>
        <v>0</v>
      </c>
      <c r="I30" s="66">
        <f t="shared" si="5"/>
        <v>0</v>
      </c>
      <c r="J30" s="132">
        <f t="shared" si="6"/>
        <v>0</v>
      </c>
      <c r="K30" s="67">
        <f t="shared" si="1"/>
        <v>1</v>
      </c>
      <c r="L30" s="283"/>
      <c r="M30" s="257"/>
      <c r="O30" s="82">
        <f t="shared" si="9"/>
        <v>0</v>
      </c>
      <c r="P30" s="319"/>
      <c r="Q30" s="334"/>
    </row>
    <row r="31" spans="1:17" ht="22.5" customHeight="1">
      <c r="A31" s="268" t="s">
        <v>26</v>
      </c>
      <c r="B31" s="286"/>
      <c r="C31" s="180" t="s">
        <v>160</v>
      </c>
      <c r="D31" s="173">
        <v>73</v>
      </c>
      <c r="E31" s="55">
        <f t="shared" si="0"/>
        <v>2</v>
      </c>
      <c r="F31" s="56">
        <f t="shared" si="2"/>
        <v>0</v>
      </c>
      <c r="G31" s="57">
        <f t="shared" si="3"/>
        <v>1</v>
      </c>
      <c r="H31" s="57">
        <f t="shared" si="4"/>
        <v>1</v>
      </c>
      <c r="I31" s="57">
        <f t="shared" si="5"/>
        <v>0</v>
      </c>
      <c r="J31" s="57">
        <f t="shared" si="6"/>
        <v>0</v>
      </c>
      <c r="K31" s="69">
        <f t="shared" si="1"/>
        <v>0.5</v>
      </c>
      <c r="L31" s="148">
        <f>SUM(G31)/SUM(E31)</f>
        <v>0.5</v>
      </c>
      <c r="M31" s="256">
        <f>SUM(G31:G38)/SUM(E31:E38)</f>
        <v>0.5625</v>
      </c>
      <c r="O31" s="76">
        <f t="shared" si="9"/>
        <v>0</v>
      </c>
      <c r="P31" s="154">
        <f>COUNTIF(O31:O31,1)/COUNTIF(O31:O31,"&gt;=0")</f>
        <v>0</v>
      </c>
      <c r="Q31" s="316">
        <f>COUNTIF(O31:O38,1)/COUNTIF(O31:O38,"&gt;=0")</f>
        <v>0</v>
      </c>
    </row>
    <row r="32" spans="1:17" ht="22.5" customHeight="1">
      <c r="A32" s="270"/>
      <c r="B32" s="287"/>
      <c r="C32" s="276" t="s">
        <v>161</v>
      </c>
      <c r="D32" s="174">
        <v>86</v>
      </c>
      <c r="E32" s="55">
        <f t="shared" si="0"/>
        <v>2</v>
      </c>
      <c r="F32" s="56">
        <f t="shared" si="2"/>
        <v>0</v>
      </c>
      <c r="G32" s="57">
        <f t="shared" si="3"/>
        <v>1</v>
      </c>
      <c r="H32" s="57">
        <f t="shared" si="4"/>
        <v>0</v>
      </c>
      <c r="I32" s="57">
        <f t="shared" si="5"/>
        <v>1</v>
      </c>
      <c r="J32" s="57">
        <f t="shared" si="6"/>
        <v>0</v>
      </c>
      <c r="K32" s="70">
        <f t="shared" si="1"/>
        <v>0.5</v>
      </c>
      <c r="L32" s="255">
        <f>SUM(G32:G33)/SUM(E32:E33)</f>
        <v>0.5</v>
      </c>
      <c r="M32" s="257"/>
      <c r="O32" s="77">
        <f t="shared" si="9"/>
        <v>0</v>
      </c>
      <c r="P32" s="305">
        <f>COUNTIF(O32:O33,1)/COUNTIF(O32:O33,"&gt;=0")</f>
        <v>0</v>
      </c>
      <c r="Q32" s="317"/>
    </row>
    <row r="33" spans="1:17" ht="22.5" customHeight="1">
      <c r="A33" s="270"/>
      <c r="B33" s="287"/>
      <c r="C33" s="277"/>
      <c r="D33" s="177">
        <v>95</v>
      </c>
      <c r="E33" s="55">
        <f t="shared" si="0"/>
        <v>2</v>
      </c>
      <c r="F33" s="56">
        <f>HLOOKUP(D33,RESULTATS,6)</f>
        <v>0</v>
      </c>
      <c r="G33" s="57">
        <f>HLOOKUP(D33,RESULTATS,2)</f>
        <v>1</v>
      </c>
      <c r="H33" s="57">
        <f>HLOOKUP(D33,RESULTATS,5)</f>
        <v>0</v>
      </c>
      <c r="I33" s="57">
        <f>HLOOKUP(D33,RESULTATS,3)</f>
        <v>1</v>
      </c>
      <c r="J33" s="57">
        <f>HLOOKUP(D33,RESULTATS,4)</f>
        <v>0</v>
      </c>
      <c r="K33" s="70">
        <f t="shared" si="1"/>
        <v>0.5</v>
      </c>
      <c r="L33" s="255"/>
      <c r="M33" s="257"/>
      <c r="O33" s="77">
        <f t="shared" si="9"/>
        <v>0</v>
      </c>
      <c r="P33" s="305"/>
      <c r="Q33" s="317"/>
    </row>
    <row r="34" spans="1:17" ht="22.5" customHeight="1">
      <c r="A34" s="270"/>
      <c r="B34" s="287"/>
      <c r="C34" s="181" t="s">
        <v>162</v>
      </c>
      <c r="D34" s="174">
        <v>100</v>
      </c>
      <c r="E34" s="55">
        <f t="shared" si="0"/>
        <v>2</v>
      </c>
      <c r="F34" s="56">
        <f>HLOOKUP(D34,RESULTATS,6)</f>
        <v>0</v>
      </c>
      <c r="G34" s="57">
        <f>HLOOKUP(D34,RESULTATS,2)</f>
        <v>1</v>
      </c>
      <c r="H34" s="57">
        <f>HLOOKUP(D34,RESULTATS,5)</f>
        <v>0</v>
      </c>
      <c r="I34" s="57">
        <f>HLOOKUP(D34,RESULTATS,3)</f>
        <v>0</v>
      </c>
      <c r="J34" s="57">
        <f>HLOOKUP(D34,RESULTATS,4)</f>
        <v>1</v>
      </c>
      <c r="K34" s="70">
        <f t="shared" si="1"/>
        <v>0.5</v>
      </c>
      <c r="L34" s="46">
        <f>K34</f>
        <v>0.5</v>
      </c>
      <c r="M34" s="257"/>
      <c r="O34" s="77">
        <f t="shared" si="9"/>
        <v>0</v>
      </c>
      <c r="P34" s="155">
        <f>COUNTIF(O34:O34,1)/COUNTIF(O34:O34,"&gt;=0")</f>
        <v>0</v>
      </c>
      <c r="Q34" s="317"/>
    </row>
    <row r="35" spans="1:17" ht="22.5" customHeight="1">
      <c r="A35" s="270"/>
      <c r="B35" s="287"/>
      <c r="C35" s="171" t="s">
        <v>163</v>
      </c>
      <c r="D35" s="174">
        <v>80</v>
      </c>
      <c r="E35" s="55">
        <f t="shared" si="0"/>
        <v>2</v>
      </c>
      <c r="F35" s="56">
        <f t="shared" si="2"/>
        <v>0</v>
      </c>
      <c r="G35" s="57">
        <f t="shared" si="3"/>
        <v>1</v>
      </c>
      <c r="H35" s="57">
        <f t="shared" si="4"/>
        <v>1</v>
      </c>
      <c r="I35" s="57">
        <f t="shared" si="5"/>
        <v>0</v>
      </c>
      <c r="J35" s="57">
        <f t="shared" si="6"/>
        <v>0</v>
      </c>
      <c r="K35" s="70">
        <f t="shared" si="1"/>
        <v>0.5</v>
      </c>
      <c r="L35" s="46">
        <f>K35</f>
        <v>0.5</v>
      </c>
      <c r="M35" s="257"/>
      <c r="O35" s="77">
        <f t="shared" si="9"/>
        <v>0</v>
      </c>
      <c r="P35" s="155">
        <f>COUNTIF(O35:O35,1)/COUNTIF(O35:O35,"&gt;=0")</f>
        <v>0</v>
      </c>
      <c r="Q35" s="317"/>
    </row>
    <row r="36" spans="1:17" ht="22.5" customHeight="1">
      <c r="A36" s="270"/>
      <c r="B36" s="287"/>
      <c r="C36" s="281" t="s">
        <v>151</v>
      </c>
      <c r="D36" s="174">
        <v>83</v>
      </c>
      <c r="E36" s="55">
        <f t="shared" si="0"/>
        <v>2</v>
      </c>
      <c r="F36" s="56">
        <f t="shared" si="2"/>
        <v>0</v>
      </c>
      <c r="G36" s="57">
        <f t="shared" si="3"/>
        <v>0</v>
      </c>
      <c r="H36" s="57">
        <f t="shared" si="4"/>
        <v>1</v>
      </c>
      <c r="I36" s="57">
        <f t="shared" si="5"/>
        <v>1</v>
      </c>
      <c r="J36" s="57">
        <f t="shared" si="6"/>
        <v>0</v>
      </c>
      <c r="K36" s="70">
        <f t="shared" si="1"/>
        <v>0</v>
      </c>
      <c r="L36" s="255">
        <f>SUM(G36:G38)/SUM(E36:E38)</f>
        <v>0.6666666666666666</v>
      </c>
      <c r="M36" s="257"/>
      <c r="O36" s="77">
        <f t="shared" si="9"/>
        <v>0</v>
      </c>
      <c r="P36" s="305">
        <f>COUNTIF(O36:O38,1)/COUNTIF(O36:O38,"&gt;=0")</f>
        <v>0</v>
      </c>
      <c r="Q36" s="317"/>
    </row>
    <row r="37" spans="1:17" ht="22.5" customHeight="1">
      <c r="A37" s="270"/>
      <c r="B37" s="287"/>
      <c r="C37" s="281"/>
      <c r="D37" s="174">
        <v>98</v>
      </c>
      <c r="E37" s="55">
        <f t="shared" si="0"/>
        <v>2</v>
      </c>
      <c r="F37" s="56">
        <f>HLOOKUP(D37,RESULTATS,6)</f>
        <v>0</v>
      </c>
      <c r="G37" s="57">
        <f>HLOOKUP(D37,RESULTATS,2)</f>
        <v>2</v>
      </c>
      <c r="H37" s="57">
        <f>HLOOKUP(D37,RESULTATS,5)</f>
        <v>0</v>
      </c>
      <c r="I37" s="57">
        <f>HLOOKUP(D37,RESULTATS,3)</f>
        <v>0</v>
      </c>
      <c r="J37" s="57">
        <f>HLOOKUP(D37,RESULTATS,4)</f>
        <v>0</v>
      </c>
      <c r="K37" s="70">
        <f t="shared" si="1"/>
        <v>1</v>
      </c>
      <c r="L37" s="255"/>
      <c r="M37" s="257"/>
      <c r="O37" s="77">
        <f t="shared" si="9"/>
        <v>0</v>
      </c>
      <c r="P37" s="305"/>
      <c r="Q37" s="317"/>
    </row>
    <row r="38" spans="1:17" ht="22.5" customHeight="1" thickBot="1">
      <c r="A38" s="270"/>
      <c r="B38" s="287"/>
      <c r="C38" s="282"/>
      <c r="D38" s="174">
        <v>99</v>
      </c>
      <c r="E38" s="64">
        <f t="shared" si="0"/>
        <v>2</v>
      </c>
      <c r="F38" s="65">
        <f t="shared" si="2"/>
        <v>0</v>
      </c>
      <c r="G38" s="66">
        <f t="shared" si="3"/>
        <v>2</v>
      </c>
      <c r="H38" s="66">
        <f t="shared" si="4"/>
        <v>0</v>
      </c>
      <c r="I38" s="66">
        <f t="shared" si="5"/>
        <v>0</v>
      </c>
      <c r="J38" s="132">
        <f t="shared" si="6"/>
        <v>0</v>
      </c>
      <c r="K38" s="70">
        <f t="shared" si="1"/>
        <v>1</v>
      </c>
      <c r="L38" s="302"/>
      <c r="M38" s="257"/>
      <c r="O38" s="77">
        <f t="shared" si="9"/>
        <v>0</v>
      </c>
      <c r="P38" s="319"/>
      <c r="Q38" s="318"/>
    </row>
    <row r="39" spans="1:17" ht="22.5" customHeight="1">
      <c r="A39" s="268" t="s">
        <v>28</v>
      </c>
      <c r="B39" s="269"/>
      <c r="C39" s="265" t="s">
        <v>164</v>
      </c>
      <c r="D39" s="173">
        <v>68</v>
      </c>
      <c r="E39" s="55">
        <f t="shared" si="0"/>
        <v>1</v>
      </c>
      <c r="F39" s="56">
        <f t="shared" si="2"/>
        <v>0</v>
      </c>
      <c r="G39" s="57">
        <f t="shared" si="3"/>
        <v>1</v>
      </c>
      <c r="H39" s="57">
        <f t="shared" si="4"/>
        <v>0</v>
      </c>
      <c r="I39" s="57">
        <f t="shared" si="5"/>
        <v>0</v>
      </c>
      <c r="J39" s="57">
        <f t="shared" si="6"/>
        <v>0</v>
      </c>
      <c r="K39" s="69">
        <f t="shared" si="1"/>
        <v>1</v>
      </c>
      <c r="L39" s="338">
        <f>SUM(G39:G41)/SUM(E39:E41)</f>
        <v>0.3333333333333333</v>
      </c>
      <c r="M39" s="256">
        <f>SUM(G39:G44)/SUM(E39:E44)</f>
        <v>0.6666666666666666</v>
      </c>
      <c r="O39" s="80">
        <f t="shared" si="9"/>
        <v>0</v>
      </c>
      <c r="P39" s="341">
        <f>COUNTIF(O39:O41,1)/COUNTIF(O39:O41,"&gt;=0")</f>
        <v>0</v>
      </c>
      <c r="Q39" s="333">
        <f>COUNTIF(O39:O44,1)/COUNTIF(O39:O44,"&gt;=0")</f>
        <v>0</v>
      </c>
    </row>
    <row r="40" spans="1:17" ht="22.5" customHeight="1">
      <c r="A40" s="270"/>
      <c r="B40" s="271"/>
      <c r="C40" s="266"/>
      <c r="D40" s="174">
        <v>81</v>
      </c>
      <c r="E40" s="55">
        <f t="shared" si="0"/>
        <v>1</v>
      </c>
      <c r="F40" s="56">
        <f t="shared" si="2"/>
        <v>0</v>
      </c>
      <c r="G40" s="57">
        <f t="shared" si="3"/>
        <v>0</v>
      </c>
      <c r="H40" s="57">
        <f t="shared" si="4"/>
        <v>1</v>
      </c>
      <c r="I40" s="57">
        <f t="shared" si="5"/>
        <v>0</v>
      </c>
      <c r="J40" s="57">
        <f t="shared" si="6"/>
        <v>0</v>
      </c>
      <c r="K40" s="70">
        <f t="shared" si="1"/>
        <v>0</v>
      </c>
      <c r="L40" s="263"/>
      <c r="M40" s="257"/>
      <c r="O40" s="81">
        <f t="shared" si="9"/>
        <v>0</v>
      </c>
      <c r="P40" s="336"/>
      <c r="Q40" s="333"/>
    </row>
    <row r="41" spans="1:17" ht="22.5" customHeight="1" thickBot="1">
      <c r="A41" s="270"/>
      <c r="B41" s="271"/>
      <c r="C41" s="267"/>
      <c r="D41" s="174">
        <v>82</v>
      </c>
      <c r="E41" s="55">
        <f t="shared" si="0"/>
        <v>1</v>
      </c>
      <c r="F41" s="56">
        <f t="shared" si="2"/>
        <v>0</v>
      </c>
      <c r="G41" s="57">
        <f t="shared" si="3"/>
        <v>0</v>
      </c>
      <c r="H41" s="57">
        <f t="shared" si="4"/>
        <v>1</v>
      </c>
      <c r="I41" s="57">
        <f t="shared" si="5"/>
        <v>0</v>
      </c>
      <c r="J41" s="57">
        <f t="shared" si="6"/>
        <v>0</v>
      </c>
      <c r="K41" s="70">
        <f t="shared" si="1"/>
        <v>0</v>
      </c>
      <c r="L41" s="264"/>
      <c r="M41" s="257"/>
      <c r="O41" s="81">
        <f t="shared" si="9"/>
        <v>0</v>
      </c>
      <c r="P41" s="337"/>
      <c r="Q41" s="333"/>
    </row>
    <row r="42" spans="1:17" ht="22.5" customHeight="1">
      <c r="A42" s="270"/>
      <c r="B42" s="271"/>
      <c r="C42" s="259" t="s">
        <v>27</v>
      </c>
      <c r="D42" s="174">
        <v>67</v>
      </c>
      <c r="E42" s="55">
        <f t="shared" si="0"/>
        <v>1</v>
      </c>
      <c r="F42" s="56">
        <f t="shared" si="2"/>
        <v>0</v>
      </c>
      <c r="G42" s="57">
        <f t="shared" si="3"/>
        <v>1</v>
      </c>
      <c r="H42" s="57">
        <f t="shared" si="4"/>
        <v>0</v>
      </c>
      <c r="I42" s="57">
        <f t="shared" si="5"/>
        <v>0</v>
      </c>
      <c r="J42" s="57">
        <f t="shared" si="6"/>
        <v>0</v>
      </c>
      <c r="K42" s="70">
        <f t="shared" si="1"/>
        <v>1</v>
      </c>
      <c r="L42" s="262">
        <f>SUM(G42:G44)/SUM(E42:E44)</f>
        <v>1</v>
      </c>
      <c r="M42" s="257"/>
      <c r="O42" s="81">
        <f t="shared" si="9"/>
        <v>0</v>
      </c>
      <c r="P42" s="335">
        <f>COUNTIF(O42:O44,1)/COUNTIF(O42:O44,"&gt;=0")</f>
        <v>0</v>
      </c>
      <c r="Q42" s="333"/>
    </row>
    <row r="43" spans="1:17" ht="22.5" customHeight="1">
      <c r="A43" s="272"/>
      <c r="B43" s="273"/>
      <c r="C43" s="260"/>
      <c r="D43" s="175">
        <v>70</v>
      </c>
      <c r="E43" s="55">
        <f t="shared" si="0"/>
        <v>1</v>
      </c>
      <c r="F43" s="56">
        <f>HLOOKUP(D43,RESULTATS,6)</f>
        <v>0</v>
      </c>
      <c r="G43" s="57">
        <f>HLOOKUP(D43,RESULTATS,2)</f>
        <v>1</v>
      </c>
      <c r="H43" s="57">
        <f>HLOOKUP(D43,RESULTATS,5)</f>
        <v>0</v>
      </c>
      <c r="I43" s="57">
        <f>HLOOKUP(D43,RESULTATS,3)</f>
        <v>0</v>
      </c>
      <c r="J43" s="57">
        <f>HLOOKUP(D43,RESULTATS,4)</f>
        <v>0</v>
      </c>
      <c r="K43" s="70">
        <f t="shared" si="1"/>
        <v>1</v>
      </c>
      <c r="L43" s="263"/>
      <c r="M43" s="257"/>
      <c r="O43" s="81">
        <f t="shared" si="9"/>
        <v>0</v>
      </c>
      <c r="P43" s="336"/>
      <c r="Q43" s="333"/>
    </row>
    <row r="44" spans="1:17" ht="22.5" customHeight="1" thickBot="1">
      <c r="A44" s="274"/>
      <c r="B44" s="275"/>
      <c r="C44" s="261"/>
      <c r="D44" s="176">
        <v>71</v>
      </c>
      <c r="E44" s="64">
        <f t="shared" si="0"/>
        <v>1</v>
      </c>
      <c r="F44" s="65">
        <f t="shared" si="2"/>
        <v>0</v>
      </c>
      <c r="G44" s="66">
        <f t="shared" si="3"/>
        <v>1</v>
      </c>
      <c r="H44" s="66">
        <f t="shared" si="4"/>
        <v>0</v>
      </c>
      <c r="I44" s="66">
        <f t="shared" si="5"/>
        <v>0</v>
      </c>
      <c r="J44" s="132">
        <f t="shared" si="6"/>
        <v>0</v>
      </c>
      <c r="K44" s="71">
        <f t="shared" si="1"/>
        <v>1</v>
      </c>
      <c r="L44" s="264"/>
      <c r="M44" s="258"/>
      <c r="O44" s="82">
        <f t="shared" si="9"/>
        <v>0</v>
      </c>
      <c r="P44" s="337"/>
      <c r="Q44" s="334"/>
    </row>
  </sheetData>
  <sheetProtection/>
  <mergeCells count="54">
    <mergeCell ref="P39:P41"/>
    <mergeCell ref="P32:P33"/>
    <mergeCell ref="P12:P15"/>
    <mergeCell ref="P16:P17"/>
    <mergeCell ref="P18:P21"/>
    <mergeCell ref="P22:P23"/>
    <mergeCell ref="P24:P25"/>
    <mergeCell ref="A5:B10"/>
    <mergeCell ref="M5:M10"/>
    <mergeCell ref="C7:C8"/>
    <mergeCell ref="L7:L8"/>
    <mergeCell ref="L4:M4"/>
    <mergeCell ref="C9:C10"/>
    <mergeCell ref="L9:L10"/>
    <mergeCell ref="A26:B30"/>
    <mergeCell ref="M26:M30"/>
    <mergeCell ref="C29:C30"/>
    <mergeCell ref="L29:L30"/>
    <mergeCell ref="L12:L15"/>
    <mergeCell ref="L16:L17"/>
    <mergeCell ref="L18:L21"/>
    <mergeCell ref="L22:L23"/>
    <mergeCell ref="L24:L25"/>
    <mergeCell ref="A11:B25"/>
    <mergeCell ref="A39:B44"/>
    <mergeCell ref="M39:M44"/>
    <mergeCell ref="C42:C44"/>
    <mergeCell ref="L42:L44"/>
    <mergeCell ref="L32:L33"/>
    <mergeCell ref="L39:L41"/>
    <mergeCell ref="A31:B38"/>
    <mergeCell ref="M31:M38"/>
    <mergeCell ref="C36:C38"/>
    <mergeCell ref="L36:L38"/>
    <mergeCell ref="C12:C15"/>
    <mergeCell ref="C16:C17"/>
    <mergeCell ref="C18:C21"/>
    <mergeCell ref="P4:Q4"/>
    <mergeCell ref="P42:P44"/>
    <mergeCell ref="P36:P38"/>
    <mergeCell ref="Q31:Q38"/>
    <mergeCell ref="Q39:Q44"/>
    <mergeCell ref="P29:P30"/>
    <mergeCell ref="A4:C4"/>
    <mergeCell ref="C22:C23"/>
    <mergeCell ref="C24:C25"/>
    <mergeCell ref="C32:C33"/>
    <mergeCell ref="C39:C41"/>
    <mergeCell ref="Q26:Q30"/>
    <mergeCell ref="P7:P8"/>
    <mergeCell ref="Q5:Q10"/>
    <mergeCell ref="Q11:Q25"/>
    <mergeCell ref="P9:P10"/>
    <mergeCell ref="M11:M25"/>
  </mergeCells>
  <conditionalFormatting sqref="Q39 P31:Q31 P6:P7 P42:P44 P9 P18 P5:Q5 P24 L22:L44 P11:P12 P16 Q11 Q26 M31:M39 M5:M6 M11 M26 L16:L18 L5:L12 P22 Q41 P26:P38">
    <cfRule type="cellIs" priority="208" dxfId="2" operator="lessThan" stopIfTrue="1">
      <formula>0.5</formula>
    </cfRule>
    <cfRule type="cellIs" priority="209" dxfId="1" operator="between" stopIfTrue="1">
      <formula>0.5</formula>
      <formula>0.75</formula>
    </cfRule>
    <cfRule type="cellIs" priority="210" dxfId="0" operator="greaterThan" stopIfTrue="1">
      <formula>0.75</formula>
    </cfRule>
  </conditionalFormatting>
  <conditionalFormatting sqref="P39:P41">
    <cfRule type="cellIs" priority="1" dxfId="2" operator="lessThan" stopIfTrue="1">
      <formula>0.5</formula>
    </cfRule>
    <cfRule type="cellIs" priority="2" dxfId="1" operator="between" stopIfTrue="1">
      <formula>0.5</formula>
      <formula>0.75</formula>
    </cfRule>
    <cfRule type="cellIs" priority="3" dxfId="0" operator="greaterThan" stopIfTrue="1">
      <formula>0.75</formula>
    </cfRule>
  </conditionalFormatting>
  <printOptions/>
  <pageMargins left="0.5118110236220472" right="0.35433070866141736" top="0.7874015748031497" bottom="0.984251968503937" header="0.5118110236220472" footer="0.5118110236220472"/>
  <pageSetup fitToHeight="1" fitToWidth="1" horizontalDpi="600" verticalDpi="600" orientation="portrait" paperSize="9" scale="43" r:id="rId1"/>
  <headerFooter alignWithMargins="0">
    <oddFooter>&amp;R&amp;A
JCR - eppee.ouvaton.org
Epinay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JCR</dc:creator>
  <cp:keywords/>
  <dc:description/>
  <cp:lastModifiedBy>Jean-Claude</cp:lastModifiedBy>
  <cp:lastPrinted>2013-05-17T14:56:02Z</cp:lastPrinted>
  <dcterms:created xsi:type="dcterms:W3CDTF">2011-01-04T10:25:00Z</dcterms:created>
  <dcterms:modified xsi:type="dcterms:W3CDTF">2013-06-18T18:31:19Z</dcterms:modified>
  <cp:category/>
  <cp:version/>
  <cp:contentType/>
  <cp:contentStatus/>
</cp:coreProperties>
</file>